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8.191\документы\ОТДЕЛ МОНИТОРИНГА\2023\Финансовый менеджмент за 2022 год\КФМ за 2022 год\"/>
    </mc:Choice>
  </mc:AlternateContent>
  <bookViews>
    <workbookView xWindow="0" yWindow="0" windowWidth="28800" windowHeight="11730" activeTab="15"/>
  </bookViews>
  <sheets>
    <sheet name="1.1" sheetId="4" r:id="rId1"/>
    <sheet name="1.2" sheetId="5" r:id="rId2"/>
    <sheet name="1.3" sheetId="40" r:id="rId3"/>
    <sheet name="1.4" sheetId="7" r:id="rId4"/>
    <sheet name="1.5" sheetId="6" r:id="rId5"/>
    <sheet name="2.1" sheetId="10" r:id="rId6"/>
    <sheet name="2.2" sheetId="19" r:id="rId7"/>
    <sheet name="2.3" sheetId="8" r:id="rId8"/>
    <sheet name="2.4" sheetId="44" r:id="rId9"/>
    <sheet name="2.5" sheetId="22" r:id="rId10"/>
    <sheet name="2.6" sheetId="12" r:id="rId11"/>
    <sheet name="2.7" sheetId="13" r:id="rId12"/>
    <sheet name="2.8" sheetId="21" r:id="rId13"/>
    <sheet name="2.9" sheetId="41" r:id="rId14"/>
    <sheet name="2.10" sheetId="20" r:id="rId15"/>
    <sheet name="2.11" sheetId="15" r:id="rId16"/>
    <sheet name="2.12" sheetId="1" r:id="rId17"/>
    <sheet name="2.13" sheetId="31" r:id="rId18"/>
    <sheet name="2.14" sheetId="45" r:id="rId19"/>
    <sheet name="2.15" sheetId="18" r:id="rId20"/>
    <sheet name="2.16" sheetId="32" r:id="rId21"/>
    <sheet name="2.17" sheetId="33" r:id="rId22"/>
    <sheet name="2.18" sheetId="36" r:id="rId23"/>
    <sheet name="2.19" sheetId="34" r:id="rId24"/>
    <sheet name="2.20" sheetId="35" r:id="rId25"/>
    <sheet name="3.1" sheetId="29" r:id="rId26"/>
    <sheet name="3.2" sheetId="30" r:id="rId27"/>
    <sheet name="4.1" sheetId="42" r:id="rId28"/>
    <sheet name="4.2" sheetId="43" r:id="rId29"/>
    <sheet name="4.3" sheetId="27" r:id="rId30"/>
    <sheet name="4.4" sheetId="26" r:id="rId31"/>
    <sheet name="5.1" sheetId="24" r:id="rId32"/>
  </sheets>
  <definedNames>
    <definedName name="_xlnm._FilterDatabase" localSheetId="8" hidden="1">'2.4'!$A$5:$S$76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4" i="15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4" i="22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4" i="5"/>
  <c r="K4" i="24" l="1"/>
  <c r="F4" i="45" l="1"/>
  <c r="G3" i="31"/>
  <c r="F12" i="41"/>
  <c r="F5" i="21"/>
  <c r="P76" i="44" l="1"/>
  <c r="P36" i="44"/>
  <c r="Q8" i="44"/>
  <c r="P8" i="44"/>
  <c r="G5" i="8"/>
  <c r="F5" i="7" l="1"/>
  <c r="F16" i="40" l="1"/>
  <c r="F5" i="40" l="1"/>
  <c r="N11" i="22"/>
  <c r="L5" i="22"/>
  <c r="K5" i="24" l="1"/>
  <c r="F7" i="30" l="1"/>
  <c r="F4" i="30"/>
  <c r="F3" i="30"/>
  <c r="G11" i="30"/>
  <c r="G12" i="30"/>
  <c r="G13" i="30"/>
  <c r="G14" i="30"/>
  <c r="G15" i="30"/>
  <c r="G16" i="30"/>
  <c r="G17" i="30"/>
  <c r="G18" i="30"/>
  <c r="G19" i="30"/>
  <c r="G20" i="30"/>
  <c r="G4" i="30"/>
  <c r="G5" i="30"/>
  <c r="G6" i="30"/>
  <c r="G7" i="30"/>
  <c r="G8" i="30"/>
  <c r="G9" i="30"/>
  <c r="G10" i="30"/>
  <c r="G3" i="30"/>
  <c r="F9" i="13" l="1"/>
  <c r="F12" i="13"/>
  <c r="Q12" i="44"/>
  <c r="F15" i="36" l="1"/>
  <c r="F5" i="36"/>
  <c r="F6" i="36"/>
  <c r="F4" i="32"/>
  <c r="G40" i="44" l="1"/>
  <c r="D40" i="44"/>
  <c r="G21" i="18"/>
  <c r="E36" i="44"/>
  <c r="F36" i="44"/>
  <c r="G36" i="44"/>
  <c r="H36" i="44"/>
  <c r="I36" i="44"/>
  <c r="J36" i="44"/>
  <c r="K36" i="44"/>
  <c r="L36" i="44"/>
  <c r="M36" i="44"/>
  <c r="N36" i="44"/>
  <c r="O36" i="44"/>
  <c r="D36" i="44"/>
  <c r="P28" i="44"/>
  <c r="L21" i="24" l="1"/>
  <c r="K21" i="24"/>
  <c r="I21" i="24"/>
  <c r="F21" i="24"/>
  <c r="L20" i="24"/>
  <c r="K20" i="24"/>
  <c r="I20" i="24"/>
  <c r="F20" i="24"/>
  <c r="L19" i="24"/>
  <c r="K19" i="24"/>
  <c r="I19" i="24"/>
  <c r="F19" i="24"/>
  <c r="L18" i="24"/>
  <c r="K18" i="24"/>
  <c r="I18" i="24"/>
  <c r="F18" i="24"/>
  <c r="I17" i="24"/>
  <c r="K17" i="24" s="1"/>
  <c r="L17" i="24" s="1"/>
  <c r="F17" i="24"/>
  <c r="L16" i="24"/>
  <c r="K16" i="24"/>
  <c r="I16" i="24"/>
  <c r="F16" i="24"/>
  <c r="L15" i="24"/>
  <c r="K15" i="24"/>
  <c r="I15" i="24"/>
  <c r="F15" i="24"/>
  <c r="L14" i="24"/>
  <c r="K14" i="24"/>
  <c r="I14" i="24"/>
  <c r="F14" i="24"/>
  <c r="L13" i="24"/>
  <c r="K13" i="24"/>
  <c r="I13" i="24"/>
  <c r="F13" i="24"/>
  <c r="L12" i="24"/>
  <c r="K12" i="24"/>
  <c r="I12" i="24"/>
  <c r="F12" i="24"/>
  <c r="L11" i="24"/>
  <c r="K11" i="24"/>
  <c r="I11" i="24"/>
  <c r="F11" i="24"/>
  <c r="L10" i="24"/>
  <c r="K10" i="24"/>
  <c r="I10" i="24"/>
  <c r="F10" i="24"/>
  <c r="L9" i="24"/>
  <c r="K9" i="24"/>
  <c r="I9" i="24"/>
  <c r="F9" i="24"/>
  <c r="L8" i="24"/>
  <c r="K8" i="24"/>
  <c r="I8" i="24"/>
  <c r="F8" i="24"/>
  <c r="L7" i="24"/>
  <c r="K7" i="24"/>
  <c r="I7" i="24"/>
  <c r="F7" i="24"/>
  <c r="L6" i="24"/>
  <c r="K6" i="24"/>
  <c r="I6" i="24"/>
  <c r="F6" i="24"/>
  <c r="L5" i="24"/>
  <c r="I5" i="24"/>
  <c r="F5" i="24"/>
  <c r="L4" i="24"/>
  <c r="I4" i="24"/>
  <c r="F4" i="24"/>
  <c r="F21" i="26"/>
  <c r="F20" i="26"/>
  <c r="F19" i="26"/>
  <c r="F18" i="26"/>
  <c r="F17" i="26"/>
  <c r="F16" i="26"/>
  <c r="F14" i="26"/>
  <c r="F13" i="26"/>
  <c r="F12" i="26"/>
  <c r="F11" i="26"/>
  <c r="F9" i="26"/>
  <c r="F8" i="26"/>
  <c r="F4" i="26"/>
  <c r="F20" i="27"/>
  <c r="F19" i="27"/>
  <c r="F18" i="27"/>
  <c r="F17" i="27"/>
  <c r="F16" i="27"/>
  <c r="F15" i="27"/>
  <c r="F13" i="27"/>
  <c r="F12" i="27"/>
  <c r="F11" i="27"/>
  <c r="F10" i="27"/>
  <c r="F9" i="27"/>
  <c r="F8" i="27"/>
  <c r="F4" i="27"/>
  <c r="F20" i="43"/>
  <c r="F17" i="43"/>
  <c r="F5" i="43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6" i="30"/>
  <c r="F5" i="30"/>
  <c r="F14" i="35"/>
  <c r="F13" i="35"/>
  <c r="F12" i="35"/>
  <c r="F11" i="35"/>
  <c r="F4" i="35"/>
  <c r="F20" i="34"/>
  <c r="F19" i="34"/>
  <c r="F18" i="34"/>
  <c r="F17" i="34"/>
  <c r="F16" i="34"/>
  <c r="F15" i="34"/>
  <c r="F10" i="34"/>
  <c r="F9" i="34"/>
  <c r="F8" i="34"/>
  <c r="F5" i="34"/>
  <c r="F4" i="34"/>
  <c r="F20" i="36"/>
  <c r="F19" i="36"/>
  <c r="F18" i="36"/>
  <c r="F17" i="36"/>
  <c r="F16" i="36"/>
  <c r="F13" i="36"/>
  <c r="F12" i="36"/>
  <c r="F11" i="36"/>
  <c r="F10" i="36"/>
  <c r="F9" i="36"/>
  <c r="F8" i="36"/>
  <c r="F4" i="36"/>
  <c r="F13" i="33"/>
  <c r="F12" i="33"/>
  <c r="F11" i="33"/>
  <c r="F10" i="33"/>
  <c r="F4" i="33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3" i="32"/>
  <c r="H21" i="18"/>
  <c r="H20" i="18"/>
  <c r="G20" i="18"/>
  <c r="H19" i="18"/>
  <c r="G19" i="18"/>
  <c r="H18" i="18"/>
  <c r="G18" i="18"/>
  <c r="H17" i="18"/>
  <c r="G17" i="18"/>
  <c r="E17" i="18"/>
  <c r="D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E11" i="18"/>
  <c r="D11" i="18"/>
  <c r="H10" i="18"/>
  <c r="G10" i="18"/>
  <c r="H9" i="18"/>
  <c r="G9" i="18"/>
  <c r="H8" i="18"/>
  <c r="G8" i="18"/>
  <c r="H7" i="18"/>
  <c r="G7" i="18"/>
  <c r="H6" i="18"/>
  <c r="G6" i="18"/>
  <c r="H5" i="18"/>
  <c r="G5" i="18"/>
  <c r="H4" i="18"/>
  <c r="G4" i="18"/>
  <c r="E4" i="18"/>
  <c r="D4" i="18"/>
  <c r="F20" i="45"/>
  <c r="E20" i="45"/>
  <c r="F19" i="45"/>
  <c r="E19" i="45"/>
  <c r="F18" i="45"/>
  <c r="E18" i="45"/>
  <c r="F17" i="45"/>
  <c r="E17" i="45"/>
  <c r="F16" i="45"/>
  <c r="E16" i="45"/>
  <c r="F15" i="45"/>
  <c r="E15" i="45"/>
  <c r="F14" i="45"/>
  <c r="E14" i="45"/>
  <c r="F13" i="45"/>
  <c r="E13" i="45"/>
  <c r="F12" i="45"/>
  <c r="E12" i="45"/>
  <c r="F11" i="45"/>
  <c r="E11" i="45"/>
  <c r="F10" i="45"/>
  <c r="E10" i="45"/>
  <c r="F9" i="45"/>
  <c r="E9" i="45"/>
  <c r="F8" i="45"/>
  <c r="E8" i="45"/>
  <c r="E7" i="45"/>
  <c r="E6" i="45"/>
  <c r="F5" i="45"/>
  <c r="E5" i="45"/>
  <c r="E4" i="45"/>
  <c r="F3" i="45"/>
  <c r="E3" i="45"/>
  <c r="G20" i="31"/>
  <c r="F20" i="3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G12" i="31"/>
  <c r="F12" i="31"/>
  <c r="G11" i="31"/>
  <c r="F11" i="31"/>
  <c r="G10" i="31"/>
  <c r="F10" i="31"/>
  <c r="G9" i="31"/>
  <c r="F9" i="31"/>
  <c r="G8" i="31"/>
  <c r="F8" i="31"/>
  <c r="G7" i="31"/>
  <c r="F7" i="31"/>
  <c r="G6" i="31"/>
  <c r="F6" i="31"/>
  <c r="G5" i="31"/>
  <c r="F5" i="31"/>
  <c r="G4" i="31"/>
  <c r="F4" i="31"/>
  <c r="F3" i="31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E4" i="20"/>
  <c r="D4" i="20"/>
  <c r="D21" i="41"/>
  <c r="D20" i="41"/>
  <c r="D19" i="41"/>
  <c r="D18" i="41"/>
  <c r="D17" i="41"/>
  <c r="D16" i="41"/>
  <c r="D15" i="41"/>
  <c r="F14" i="41"/>
  <c r="D14" i="41"/>
  <c r="F13" i="41"/>
  <c r="D13" i="41"/>
  <c r="D12" i="41"/>
  <c r="F11" i="41"/>
  <c r="D11" i="41"/>
  <c r="D10" i="41"/>
  <c r="D9" i="41"/>
  <c r="D8" i="41"/>
  <c r="D7" i="41"/>
  <c r="D6" i="41"/>
  <c r="F5" i="41"/>
  <c r="D5" i="41"/>
  <c r="F14" i="21"/>
  <c r="F13" i="21"/>
  <c r="F12" i="21"/>
  <c r="F11" i="21"/>
  <c r="F15" i="13"/>
  <c r="N21" i="22"/>
  <c r="L21" i="22"/>
  <c r="N20" i="22"/>
  <c r="L20" i="22"/>
  <c r="N19" i="22"/>
  <c r="L19" i="22"/>
  <c r="N18" i="22"/>
  <c r="L18" i="22"/>
  <c r="N17" i="22"/>
  <c r="L17" i="22"/>
  <c r="N16" i="22"/>
  <c r="L16" i="22"/>
  <c r="N15" i="22"/>
  <c r="L15" i="22"/>
  <c r="N14" i="22"/>
  <c r="L14" i="22"/>
  <c r="N13" i="22"/>
  <c r="L13" i="22"/>
  <c r="N12" i="22"/>
  <c r="L12" i="22"/>
  <c r="L11" i="22"/>
  <c r="N10" i="22"/>
  <c r="L10" i="22"/>
  <c r="N9" i="22"/>
  <c r="L9" i="22"/>
  <c r="N8" i="22"/>
  <c r="L8" i="22"/>
  <c r="N7" i="22"/>
  <c r="L7" i="22"/>
  <c r="N6" i="22"/>
  <c r="L6" i="22"/>
  <c r="N5" i="22"/>
  <c r="N4" i="22"/>
  <c r="M4" i="22"/>
  <c r="L4" i="22"/>
  <c r="O76" i="44"/>
  <c r="N76" i="44"/>
  <c r="M76" i="44"/>
  <c r="L76" i="44"/>
  <c r="K76" i="44"/>
  <c r="J76" i="44"/>
  <c r="I76" i="44"/>
  <c r="H76" i="44"/>
  <c r="G76" i="44"/>
  <c r="F76" i="44"/>
  <c r="E76" i="44"/>
  <c r="D76" i="44"/>
  <c r="O72" i="44"/>
  <c r="N72" i="44"/>
  <c r="M72" i="44"/>
  <c r="L72" i="44"/>
  <c r="K72" i="44"/>
  <c r="J72" i="44"/>
  <c r="I72" i="44"/>
  <c r="H72" i="44"/>
  <c r="G72" i="44"/>
  <c r="F72" i="44"/>
  <c r="E72" i="44"/>
  <c r="D72" i="44"/>
  <c r="O68" i="44"/>
  <c r="N68" i="44"/>
  <c r="M68" i="44"/>
  <c r="L68" i="44"/>
  <c r="K68" i="44"/>
  <c r="J68" i="44"/>
  <c r="I68" i="44"/>
  <c r="H68" i="44"/>
  <c r="G68" i="44"/>
  <c r="F68" i="44"/>
  <c r="E68" i="44"/>
  <c r="D68" i="44"/>
  <c r="O64" i="44"/>
  <c r="N64" i="44"/>
  <c r="M64" i="44"/>
  <c r="L64" i="44"/>
  <c r="K64" i="44"/>
  <c r="J64" i="44"/>
  <c r="I64" i="44"/>
  <c r="H64" i="44"/>
  <c r="G64" i="44"/>
  <c r="F64" i="44"/>
  <c r="E64" i="44"/>
  <c r="D64" i="44"/>
  <c r="O60" i="44"/>
  <c r="N60" i="44"/>
  <c r="M60" i="44"/>
  <c r="L60" i="44"/>
  <c r="K60" i="44"/>
  <c r="J60" i="44"/>
  <c r="I60" i="44"/>
  <c r="H60" i="44"/>
  <c r="G60" i="44"/>
  <c r="F60" i="44"/>
  <c r="E60" i="44"/>
  <c r="D60" i="44"/>
  <c r="O56" i="44"/>
  <c r="N56" i="44"/>
  <c r="M56" i="44"/>
  <c r="L56" i="44"/>
  <c r="K56" i="44"/>
  <c r="J56" i="44"/>
  <c r="I56" i="44"/>
  <c r="H56" i="44"/>
  <c r="G56" i="44"/>
  <c r="F56" i="44"/>
  <c r="E56" i="44"/>
  <c r="D56" i="44"/>
  <c r="O52" i="44"/>
  <c r="N52" i="44"/>
  <c r="M52" i="44"/>
  <c r="L52" i="44"/>
  <c r="K52" i="44"/>
  <c r="J52" i="44"/>
  <c r="I52" i="44"/>
  <c r="H52" i="44"/>
  <c r="G52" i="44"/>
  <c r="F52" i="44"/>
  <c r="E52" i="44"/>
  <c r="D52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O44" i="44"/>
  <c r="N44" i="44"/>
  <c r="M44" i="44"/>
  <c r="L44" i="44"/>
  <c r="K44" i="44"/>
  <c r="J44" i="44"/>
  <c r="I44" i="44"/>
  <c r="H44" i="44"/>
  <c r="G44" i="44"/>
  <c r="F44" i="44"/>
  <c r="E44" i="44"/>
  <c r="D44" i="44"/>
  <c r="O40" i="44"/>
  <c r="N40" i="44"/>
  <c r="M40" i="44"/>
  <c r="L40" i="44"/>
  <c r="K40" i="44"/>
  <c r="J40" i="44"/>
  <c r="I40" i="44"/>
  <c r="H40" i="44"/>
  <c r="F40" i="44"/>
  <c r="E40" i="44"/>
  <c r="Q36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Q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O8" i="44"/>
  <c r="N8" i="44"/>
  <c r="M8" i="44"/>
  <c r="L8" i="44"/>
  <c r="K8" i="44"/>
  <c r="J8" i="44"/>
  <c r="I8" i="44"/>
  <c r="H8" i="44"/>
  <c r="G8" i="44"/>
  <c r="F8" i="44"/>
  <c r="E8" i="44"/>
  <c r="D8" i="44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5" i="10"/>
  <c r="G21" i="6"/>
  <c r="G20" i="6"/>
  <c r="G19" i="6"/>
  <c r="G18" i="6"/>
  <c r="G17" i="6"/>
  <c r="G16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G10" i="6"/>
  <c r="G9" i="6"/>
  <c r="G8" i="6"/>
  <c r="G7" i="6"/>
  <c r="G6" i="6"/>
  <c r="I5" i="6"/>
  <c r="H5" i="6"/>
  <c r="G5" i="6"/>
  <c r="G4" i="6"/>
  <c r="F14" i="7"/>
  <c r="F13" i="7"/>
  <c r="F12" i="7"/>
  <c r="F11" i="7"/>
  <c r="F11" i="40"/>
  <c r="F9" i="40"/>
  <c r="L21" i="5"/>
  <c r="N21" i="5" s="1"/>
  <c r="L20" i="5"/>
  <c r="N20" i="5" s="1"/>
  <c r="L19" i="5"/>
  <c r="N19" i="5" s="1"/>
  <c r="N18" i="5"/>
  <c r="L18" i="5"/>
  <c r="L17" i="5"/>
  <c r="N17" i="5" s="1"/>
  <c r="L16" i="5"/>
  <c r="N16" i="5" s="1"/>
  <c r="L15" i="5"/>
  <c r="N15" i="5" s="1"/>
  <c r="N14" i="5"/>
  <c r="L14" i="5"/>
  <c r="L13" i="5"/>
  <c r="N13" i="5" s="1"/>
  <c r="L12" i="5"/>
  <c r="N12" i="5" s="1"/>
  <c r="L11" i="5"/>
  <c r="N11" i="5" s="1"/>
  <c r="N10" i="5"/>
  <c r="L10" i="5"/>
  <c r="L9" i="5"/>
  <c r="N9" i="5" s="1"/>
  <c r="N8" i="5"/>
  <c r="L8" i="5"/>
  <c r="L7" i="5"/>
  <c r="N7" i="5" s="1"/>
  <c r="N6" i="5"/>
  <c r="L6" i="5"/>
  <c r="L5" i="5"/>
  <c r="N5" i="5" s="1"/>
  <c r="L4" i="5"/>
  <c r="N4" i="5" s="1"/>
  <c r="F21" i="4"/>
  <c r="F20" i="4"/>
  <c r="F19" i="4"/>
  <c r="F18" i="4"/>
  <c r="F17" i="4"/>
  <c r="F16" i="4"/>
  <c r="F15" i="4"/>
  <c r="F14" i="4"/>
  <c r="F13" i="4"/>
  <c r="H12" i="4"/>
  <c r="F12" i="4"/>
  <c r="F11" i="4"/>
  <c r="F10" i="4"/>
  <c r="F9" i="4"/>
  <c r="F8" i="4"/>
  <c r="F7" i="4"/>
  <c r="F6" i="4"/>
  <c r="F5" i="4"/>
  <c r="F4" i="4"/>
  <c r="Q76" i="44" l="1"/>
  <c r="P72" i="44"/>
  <c r="Q72" i="44" s="1"/>
  <c r="P68" i="44"/>
  <c r="Q68" i="44" s="1"/>
  <c r="P64" i="44"/>
  <c r="Q64" i="44" s="1"/>
  <c r="P60" i="44"/>
  <c r="Q60" i="44" s="1"/>
  <c r="P56" i="44"/>
  <c r="Q56" i="44" s="1"/>
  <c r="P52" i="44"/>
  <c r="Q52" i="44" s="1"/>
  <c r="P48" i="44"/>
  <c r="Q48" i="44" s="1"/>
  <c r="P44" i="44"/>
  <c r="Q44" i="44" s="1"/>
  <c r="P40" i="44"/>
  <c r="Q40" i="44" s="1"/>
</calcChain>
</file>

<file path=xl/sharedStrings.xml><?xml version="1.0" encoding="utf-8"?>
<sst xmlns="http://schemas.openxmlformats.org/spreadsheetml/2006/main" count="1303" uniqueCount="211">
  <si>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</si>
  <si>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</si>
  <si>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</si>
  <si>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</si>
  <si>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</si>
  <si>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</si>
  <si>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</si>
  <si>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</si>
  <si>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</si>
  <si>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</si>
  <si>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</si>
  <si>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</si>
  <si>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</si>
  <si>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</si>
  <si>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</si>
  <si>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</si>
  <si>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</si>
  <si>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</si>
  <si>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</si>
  <si>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Код</t>
  </si>
  <si>
    <t>Оценка E (P_1.1), баллы</t>
  </si>
  <si>
    <t>Общая</t>
  </si>
  <si>
    <t>Общая без учета 205 счета</t>
  </si>
  <si>
    <t>форма 769(4)</t>
  </si>
  <si>
    <t>форма 769(4) 205счет</t>
  </si>
  <si>
    <t>форма 769(5)</t>
  </si>
  <si>
    <t>форма 769(5) 205счет</t>
  </si>
  <si>
    <t>форма 769(6)</t>
  </si>
  <si>
    <t>форма 769(6) 205счет</t>
  </si>
  <si>
    <t>Показатель P, %</t>
  </si>
  <si>
    <t>Оценка E (P), баллы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</si>
  <si>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</si>
  <si>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</si>
  <si>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</si>
  <si>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</si>
  <si>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</si>
  <si>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</si>
  <si>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</si>
  <si>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</si>
  <si>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</si>
  <si>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</si>
  <si>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</si>
  <si>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</si>
  <si>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Значение показателя, %</t>
  </si>
  <si>
    <t>Оценка</t>
  </si>
  <si>
    <t>кассовый план</t>
  </si>
  <si>
    <t>кассовое исполнение</t>
  </si>
  <si>
    <t>форма 0503769(4)</t>
  </si>
  <si>
    <t>форма 0503769(5)</t>
  </si>
  <si>
    <t>форма 0503769(6)</t>
  </si>
  <si>
    <t>форма 0503169</t>
  </si>
  <si>
    <t>форм 0503769(4)</t>
  </si>
  <si>
    <t>не оценивается</t>
  </si>
  <si>
    <t>кассовый план- параметры выборки</t>
  </si>
  <si>
    <t>кассовое исполнение- параметры выборки</t>
  </si>
  <si>
    <t>Отчёт "Кассовый расход по месяцам" с уточнёнными параметрами: дата принятия: принятые; код целевых средств: 101.000.000( весь диапазон группы), соответствующая колонка  (январь, февраль и т.д.)</t>
  </si>
  <si>
    <t>Даные казначейства</t>
  </si>
  <si>
    <t>выборка из НПА МП и решения о бюджете</t>
  </si>
  <si>
    <t>Данные отраслевых отделов</t>
  </si>
  <si>
    <t>Показатель (P)</t>
  </si>
  <si>
    <t>Оценка E, баллы</t>
  </si>
  <si>
    <t>показатель исполнения кассового плана (mJ)</t>
  </si>
  <si>
    <t>параметры выборки</t>
  </si>
  <si>
    <t>Индекс-дефлятор (I)</t>
  </si>
  <si>
    <t>Количество дней отклонения сдачи годового отчета от установленной даты (Р)</t>
  </si>
  <si>
    <t>Количество выявленных нарушений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за отчетный год  (On)</t>
  </si>
  <si>
    <t>Общее количество санкционированных операций в рамках контрактной системы в сфере закупок товаров, работ, услуг для обеспечения государственных (муниципальных) нужд за отчётный год (О)</t>
  </si>
  <si>
    <t>Количество  автономных и бюджетных учреждений (G)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</si>
  <si>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предыдущий финансовый год ( Ип), (тыс. рублей)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</si>
  <si>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отчётный финансовый год ( Ио), (тыс. рублей)</t>
  </si>
  <si>
    <t>Показатель P</t>
  </si>
  <si>
    <t xml:space="preserve">Показатель P </t>
  </si>
  <si>
    <t xml:space="preserve">данные формы 0503169 </t>
  </si>
  <si>
    <t>данные формы 0503169</t>
  </si>
  <si>
    <t xml:space="preserve">Наличие у ГАБС утверждённого правового акта об организации внутреннего финансового аудита, соответствующего требованиям федеральных стандартов </t>
  </si>
  <si>
    <t>Итого объём бюджетного финансирования на выполнение мунципальных заданий и субсидий на иные цели (F), (тыс. рублей)</t>
  </si>
  <si>
    <t>Объём остатков по субсидиям, перечисленным на финансовое обеспечение выполнения муниципального задания на конец отчётного периода (m),(тыс. рублей)</t>
  </si>
  <si>
    <t>Общий объём субсидий, перечисленный на финансовое обеспечение выполнения муниципального задания в отчётном финансовом году (M),(тыс. рублей)</t>
  </si>
  <si>
    <t>Количество поступивших в департамент по финансам исполнительных документов, предусматривающих обращение взыскания на средства АУ и БУ за отчётный год (i)</t>
  </si>
  <si>
    <t>Плановые объемы остатков неиспользованных средств, подлежащих возврату в  доход краевого бюджета в установленные сроки (Rp1),(тыс.рублей)</t>
  </si>
  <si>
    <t xml:space="preserve">Кассовое исполнение по возврату неиспользованных остатков в краевой бюджет в установленные сроки (Rj1), (тыс. рублей) </t>
  </si>
  <si>
    <t xml:space="preserve">Общий объём доходов от приносящей доход деятельности за отчётный финансовый год, D2 (тыс. рублей) </t>
  </si>
  <si>
    <t xml:space="preserve">Общий объём доходов от приносящей доход деятельности за предыдущий финансовый год, D1 (тыс. рублей) </t>
  </si>
  <si>
    <t xml:space="preserve">Объём бюджетного финансирования в отчётном году,(F) (тыс. рублей) </t>
  </si>
  <si>
    <r>
      <t xml:space="preserve">Сумма доходов, привлечённых из внебюджетных источников в отчётном году (V), (тыс. рублей)  </t>
    </r>
    <r>
      <rPr>
        <sz val="12"/>
        <color rgb="FFFF0000"/>
        <rFont val="Times New Roman"/>
        <family val="1"/>
        <charset val="204"/>
      </rPr>
      <t xml:space="preserve">
</t>
    </r>
  </si>
  <si>
    <t>2.1 Эффективность использования межбюджетных трансфертов, полученных из краевого бюджета</t>
  </si>
  <si>
    <r>
      <t>Объём лимитов бюджетных обязательств по целевым средствам на 31 декабря отчётного финансового года (N), (тыс. рублей)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</si>
  <si>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Количество дней отклонения от установленного срока приведения мунципальной программы в соответствие  решению о бюджете </t>
  </si>
  <si>
    <t>Кассовые расходы в 4 квартале (E4), (тыс. руб.)</t>
  </si>
  <si>
    <t>Общее количество расчетно-платежных документов, принятых департаментом по финансам и бюджету администрации города Сочи от ГАБС и ПБС в отчетном периоде (N)</t>
  </si>
  <si>
    <t>Количество расчетно-платежных документов, представленных ГАБС и ПБС в отчетном периоде и отклоненных департаментом по финансам и бюджету администрации города Сочи по итогам проведения контрольных процедур (No)</t>
  </si>
  <si>
    <t>Применим ли показатель к ГАБС 
(да - 1, нет - 0)</t>
  </si>
  <si>
    <t>Наименование ГАБС</t>
  </si>
  <si>
    <t xml:space="preserve">Стоимость материальных запасов ГАБС по состоянию на 1 января отчетного года (J0) (тыс.руб.) </t>
  </si>
  <si>
    <t>Стоимость материальных запасов ГАБС по состоянию на 1 января года, следующего за отчетным (тыс.руб.)(J1) (тыс.руб.)</t>
  </si>
  <si>
    <t>Количество муниципальных учреждений, подведомственных ГАБС, разместивших установленный перечень отчётной информации на официальном сайте www.bus.gov.ru в срок до 1 мая отчетного года, (n)</t>
  </si>
  <si>
    <t xml:space="preserve">Общее количество муниципальных учреждений, подведомственных ГАБС (включая филиалы), зарегистрированных на сайте  www.bus.gov.ru (N) </t>
  </si>
  <si>
    <t>Количество муниципальных учреждений, подведомственных ГАБС, разместивших установленный перечень плановых показателей  на официальном сайте www.bus.gov.ru в срок до 1 марта отчётного года, (n)</t>
  </si>
  <si>
    <t>Установленный срок предоставления годового отчёта ГАБСом (N)</t>
  </si>
  <si>
    <t>Количество поступивших в департамент по финансам  с исполнительных документов ГАБС и подведомственных учреждений, подлежащих взысканию за счёт средств бюджета города Сочи за предыдущий финансовый год (Ip)</t>
  </si>
  <si>
    <t>Количество поступивших в департамент по финансам исполнительных документов ГАБС и подведомственных учреждений, подлежащих взысканию за счёт средств бюджета города Сочи за отчётный год (Iо)</t>
  </si>
  <si>
    <t>Количество поступивших в департамент по финансам исполнительных документов ГАБС и казённых учреждений, подлежащих взысканию за счёт средств бюджета города Сочи за  отчётный год (i)</t>
  </si>
  <si>
    <t>Количество получателей бюджетных средств (ГАБС и казенные учреждения) (k)</t>
  </si>
  <si>
    <t>3.1 Соблюдение сроков представления бюджетной отчётности ГАБС об исполнении бюджета за отчётный финансовый год</t>
  </si>
  <si>
    <t>3.2 Качество формирования бюджетной отчётности ГАБС об исполнении бюджета за отчётный финансовый год</t>
  </si>
  <si>
    <t>4.1 Качество правового акта об организации внутреннего финансового аудита</t>
  </si>
  <si>
    <t>4.2 Эффективность аудиторских мероприятий</t>
  </si>
  <si>
    <t>4.3 Обеспечение открытости и полноты размещения информации на плановый период на сайте www.bus.qov в срок до 1 марта отчетного года</t>
  </si>
  <si>
    <t>4.4 Обеспечение открытости и полноты размещения отчётной информации за предшествующий отчетный год  на сайте www.bus.qov в срок до 1 мая отчетного года</t>
  </si>
  <si>
    <t>5.1 Динамика объема материальных запасов</t>
  </si>
  <si>
    <t>Применим ли показатель к ГАБС
 (да - 1, нет - 0)</t>
  </si>
  <si>
    <t>Применим ли показатель  к ГАБС
 (да - 1, нет - 0)</t>
  </si>
  <si>
    <t xml:space="preserve">Количество дней отклонения даты регистрации в департаменте по финансам  сопроводительного письма главного распорядителя средств бюджета города Сочи , к которому приложен уточненный реестр расходных обязательств ГАБС на очередной финансовый год и на плановый период, от даты представления уточненного реестра расходных обязательств, установленной департаментом по финансам (Р) </t>
  </si>
  <si>
    <t xml:space="preserve"> Объем бюджетных ассигнований ГАБС согласно сводной бюджетной росписи бюджета города с учетом внесенных в нее изменений по состоянию на конец отчетного периода (b),(тыс.рублей)</t>
  </si>
  <si>
    <r>
      <t xml:space="preserve">  Кассовое исполнение расходов ГАБС в отчетном финансовом году</t>
    </r>
    <r>
      <rPr>
        <sz val="12"/>
        <color theme="1"/>
        <rFont val="Calibri"/>
        <family val="2"/>
        <charset val="204"/>
        <scheme val="minor"/>
      </rPr>
      <t xml:space="preserve"> (Е), (тыс. рублей)             </t>
    </r>
  </si>
  <si>
    <t>Объем просроченной кредиторской задолженности ГАБС и подведомственных учреждений на конец отчетного периода (Р) (тыс.руб.)</t>
  </si>
  <si>
    <t xml:space="preserve">Кассовое исполнение расходов в отчетном финансовом году (Е)  (тыс.руб.) </t>
  </si>
  <si>
    <t>Применим ли показатель  к ГАБС 
(да - 1, нет - 0)</t>
  </si>
  <si>
    <t>Кассовое исполнение расходов ГАБС в отчетном финансовом году (Е), (тыс. руб)</t>
  </si>
  <si>
    <t xml:space="preserve">Кассовое исполнение расходов ГАБС, финансовым обеспечением которых являлись межбюджетные трансферты, имеющие целевое значения, в отчетном финансовом году (n), (тыс. рублей) </t>
  </si>
  <si>
    <t>Объём доведённых до ПБС лимитов бюджетных обязательств на закупку товаров, работ и услуг на конец отчётного года (L), (тыс. рублей)</t>
  </si>
  <si>
    <t>Объем принятых ПБС бюджетных обязательств, связанных с закупкой товаров, работ и услуг на конец отчётного года (S), (тыс. рублей)</t>
  </si>
  <si>
    <t>Кассовое исполнение расходов ПБС на закупку товаров, работ и услуг на конец отчётного периода (Е), (тыс.рублей)</t>
  </si>
  <si>
    <t>АС БЮДЖЕТ отчет Исполнение с учетом казначейство +КОСГУ, код целевых средств-ВСЕ; КВР 200,400,700.</t>
  </si>
  <si>
    <t>Данные казначейства по КВР 200,400,700</t>
  </si>
  <si>
    <t>Фактическая дата предоставления в департамент по финансам и бюджету администрации города Сочи ГАБСом годовых форм бюджетной отчётности (F)</t>
  </si>
  <si>
    <t>1.1 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</si>
  <si>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1.2 Эффективность управления дебиторской задолженностью по расчетам с дебиторами по расходам</t>
  </si>
  <si>
    <t>1.3 Эффективность управления просроченной дебиторской задолженностью по расчётам с дебиторами по доходам</t>
  </si>
  <si>
    <t>1.4 Отношение общего объёма доходов от приносящей доход деятельности подведомственных ГАБС бюджетных и автономных учреждений за отчётный год к году, предшествующему отчётному</t>
  </si>
  <si>
    <t xml:space="preserve">1.5 Доля доходов привлечённых подведомственными бюджетными и автономными учреждениями из внебюджетных источников в объеме бюджетного финансирования 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</si>
  <si>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отчётный год (Ио),(тыс.рублей)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</si>
  <si>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предыдущий финансовый год (Ип), (тыс.рублей)</t>
  </si>
  <si>
    <t>Число годовых форм бюджетной отчётности, заполненных с ошибками и возвращённых на доработку в отчётном году (С)</t>
  </si>
  <si>
    <t>Общее количество годовых форм бюджетной отчётности предусмотренных к сдаче в отчётном году (N)</t>
  </si>
  <si>
    <t xml:space="preserve"> 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предыдущий год  (Oр)</t>
  </si>
  <si>
    <t>Объем дебиторской задолженности ГАБС и подведомственных учреждений по расчетам с дебиторами  по состоянию на 1 января года, следующего за отчетным финансовым годом  (D) (тыс.руб.)</t>
  </si>
  <si>
    <t xml:space="preserve">Кассовое исполнение по расходам ГАБС и подведомственных учреждений в отчетном финансовом году (R) (тыс.руб.) </t>
  </si>
  <si>
    <t>24</t>
  </si>
  <si>
    <t>73</t>
  </si>
  <si>
    <t>Количество аудиторских проверок за отчётный год (А)</t>
  </si>
  <si>
    <t>Количество выявленных нарушений и недостатков по результатам аудиторских проверок за отчётный год (а)</t>
  </si>
  <si>
    <t>2.2 Своевременность приведения объёмов муниципальных программ в соответствие с решением о бюджете</t>
  </si>
  <si>
    <t>2.3 Качество осуществления равномерности расходов (средства местного бюджета)</t>
  </si>
  <si>
    <t xml:space="preserve">2.4 Погрешность кассового планирования </t>
  </si>
  <si>
    <t>2.5 Эффективность управления кредиторской задолженностью по расчетам с поставщиками и подрядчиками</t>
  </si>
  <si>
    <t>2.6 Наличие просроченной кредиторской задолженности по расходам</t>
  </si>
  <si>
    <t>2.7 Динамика роста (снижения) кредиторской задолженности</t>
  </si>
  <si>
    <t>2.8 Качество планирования ГАБС субсидий на финансовое обеспечение выполнения муниципального задания подведомственными бюджетными и автономными учреждениями</t>
  </si>
  <si>
    <t>2.9 Динамика остатков по субсидиям, перечисленным на финансовое обеспечение выполнения муниципального задания подведомственными бюджетными и(или) автономными учреждениями</t>
  </si>
  <si>
    <t>2.10 Доля неисполненных на конец отчетного финансового года бюджетных ассигнований</t>
  </si>
  <si>
    <t>2.11 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</t>
  </si>
  <si>
    <t>2.12 Своевременность представления уточненного реестра расходных обязательств</t>
  </si>
  <si>
    <r>
      <rPr>
        <b/>
        <sz val="12"/>
        <rFont val="Times New Roman"/>
        <family val="1"/>
        <charset val="204"/>
      </rPr>
      <t>2.13 Доля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</si>
  <si>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2.14 Динамика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</t>
  </si>
  <si>
    <t>2.15 Нарушение порядка принятия бюджетных обязательств на закупку товаров, работ и услуг</t>
  </si>
  <si>
    <t xml:space="preserve">2.16 Исполнение судебных актов ГАБС и казённых учреждений (в количественном выражении) </t>
  </si>
  <si>
    <t xml:space="preserve">2.17 Исполнение судебных актов автономных и бюджетных учреждений (в количественном выражении) </t>
  </si>
  <si>
    <t xml:space="preserve">2.18 Динамика количества поступивших в департамент по финансам и бюджету исполнительных документов, подлежащих взысканию (в количественном выражении) </t>
  </si>
  <si>
    <t xml:space="preserve">2.19 Динамика поступивших в департамент по финансам и бюджету исполнительных документов  ГАБС и казённых учреждений, подлежащих взысканию  (в денежном выражении) </t>
  </si>
  <si>
    <t xml:space="preserve">2.20 Динамика поступивших в департамент по финансам и бюджету исполнительных документов , предусматривающим обращение взыскания на средства автономных и бюджетных учреждений, подлежащих взысканию  (в денежном выражении) </t>
  </si>
  <si>
    <t>901 и 991</t>
  </si>
  <si>
    <t>ф.0503127 страница Расходы графа Исполнено итого строка Расходы всего или АС Бюджет</t>
  </si>
  <si>
    <t>901и 991</t>
  </si>
  <si>
    <t>&gt;1</t>
  </si>
  <si>
    <t>&lt;1</t>
  </si>
  <si>
    <t>не приведена</t>
  </si>
  <si>
    <t xml:space="preserve">901 и 991 </t>
  </si>
  <si>
    <t>АС Бюджет "Исполнение бюджета с учётом казначейства + КОСГУ" графа "Исполнено с начала года" с уточнёнными параметрами: код целевых средств 200.000.000 и 30000000; вид плана:все; тип классификации: Расходная; БА</t>
  </si>
  <si>
    <t>АС Бюджет "Исполнение бюджета с учётом казначейства + КОСГУ" графа "Уточнённый план" с уточнёнными параметрами: код целевых средств 200.000.000 и 30000000; вид плана:все;  тип классификации: Расходная; БА</t>
  </si>
  <si>
    <t xml:space="preserve">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плана:все;тип классификации: Расходная; </t>
  </si>
  <si>
    <t xml:space="preserve">АС Бюджет "Исполнение бюджета с учётом казначейства + КОСГУ" графа "Уточнённый план" с уточнёнными параметрами: код целевых средств: все ; вид плана:все; дата принятия:принятые; тип классификации: Расходная;  БА; </t>
  </si>
  <si>
    <t xml:space="preserve">АС Бюджет "Исполнение бюджета с учётом казначейства + КОСГУ" графа "Исполнено с начала года" с уточнёнными параметрами: код целевых средств: все; вид плана:все; дата принятия:принятые; тип классификации: Расходная; БА; </t>
  </si>
  <si>
    <t xml:space="preserve">  </t>
  </si>
  <si>
    <t xml:space="preserve">0503324К ст.14 страница "Движение целевых средств" графа " Остаток на конец отчетного периода" колонка " в том числе подлежащий возврату в краевой бюджет" </t>
  </si>
  <si>
    <t>0503324Ф ст.24 страница "Движение целевых средств" графа " Остаток на конец отчетного периода" колонка " в том числе подлежащий возврату в федеральный бюджет"</t>
  </si>
  <si>
    <t>форма 169                                                 ст. 9</t>
  </si>
  <si>
    <t>форма 169 205счет                                                   ст.9</t>
  </si>
  <si>
    <t>Применим ли показатель  к ГАБС 
(да - 1,                                     нет - 0)</t>
  </si>
  <si>
    <t xml:space="preserve"> </t>
  </si>
  <si>
    <t>(Р-Рmin)/                                             (Pmax-Pmin)</t>
  </si>
  <si>
    <t xml:space="preserve">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  тип классификации: Расходная; </t>
  </si>
  <si>
    <t>Отчёт "Отчёты по трёхлетней росписи" - "Показатели кассового плана по расходам" с уточнёнными параметрами: дата принятия: принятые; код целевых средств: 101.000.000 (весь диапазон группы); соответствующая колонка (январь, февраль и т.д.)</t>
  </si>
  <si>
    <r>
      <t xml:space="preserve">Объем </t>
    </r>
    <r>
      <rPr>
        <b/>
        <sz val="12"/>
        <rFont val="Times New Roman"/>
        <family val="1"/>
        <charset val="204"/>
      </rPr>
      <t>кредиторской</t>
    </r>
    <r>
      <rPr>
        <sz val="12"/>
        <rFont val="Times New Roman"/>
        <family val="1"/>
        <charset val="204"/>
      </rPr>
      <t xml:space="preserve"> задолженности ГАБС и подведомственных ему муниципальных учреждений по расчетам с поставщиками и подрядчиками по состоянию</t>
    </r>
    <r>
      <rPr>
        <b/>
        <sz val="12"/>
        <rFont val="Times New Roman"/>
        <family val="1"/>
        <charset val="204"/>
      </rPr>
      <t xml:space="preserve"> конец</t>
    </r>
    <r>
      <rPr>
        <sz val="12"/>
        <rFont val="Times New Roman"/>
        <family val="1"/>
        <charset val="204"/>
      </rPr>
      <t xml:space="preserve"> отчётного года  (К) (тыс.руб.)</t>
    </r>
  </si>
  <si>
    <t xml:space="preserve">ф.0503737(4) страница Доходы учреждения, графа Исполнено плановых назначений,Итого (ст.9). Строка Доходы - всего </t>
  </si>
  <si>
    <t>Web-консолидация форма 0503130 код строки 080                   столб. 5</t>
  </si>
  <si>
    <t>Web-консолидация форма   0503730 код строки 080              столб. 8</t>
  </si>
  <si>
    <t>Данные из пункта 2.5 "Эффективность управления кредиторской задолженностью", и минус счет 303205.., - столбец "Общая"</t>
  </si>
  <si>
    <r>
      <t>Объём просроченной дебиторской задолженности по доходам на</t>
    </r>
    <r>
      <rPr>
        <b/>
        <sz val="12"/>
        <color indexed="8"/>
        <rFont val="Times New Roman"/>
        <family val="1"/>
        <charset val="204"/>
      </rPr>
      <t xml:space="preserve"> конец</t>
    </r>
    <r>
      <rPr>
        <sz val="12"/>
        <color indexed="8"/>
        <rFont val="Times New Roman"/>
        <family val="1"/>
        <charset val="204"/>
      </rPr>
      <t xml:space="preserve"> отчётного финансового года (D2), (тыс. рублей)</t>
    </r>
  </si>
  <si>
    <r>
      <t xml:space="preserve">Объём просроченной дебиторской задолженности по доходам на </t>
    </r>
    <r>
      <rPr>
        <b/>
        <sz val="12"/>
        <color indexed="8"/>
        <rFont val="Times New Roman"/>
        <family val="1"/>
        <charset val="204"/>
      </rPr>
      <t>начало</t>
    </r>
    <r>
      <rPr>
        <sz val="12"/>
        <color indexed="8"/>
        <rFont val="Times New Roman"/>
        <family val="1"/>
        <charset val="204"/>
      </rPr>
      <t xml:space="preserve"> отчётного финансового года (D1), (тыс. рублей)</t>
    </r>
  </si>
  <si>
    <r>
      <t xml:space="preserve">Объем кредиторской задолженности ГАБС и подведомственных ПБС по расчетам с поставщиками и подрядчиками по состоянию на </t>
    </r>
    <r>
      <rPr>
        <b/>
        <sz val="12"/>
        <rFont val="Times New Roman"/>
        <family val="1"/>
        <charset val="204"/>
      </rPr>
      <t>начало</t>
    </r>
    <r>
      <rPr>
        <sz val="12"/>
        <rFont val="Times New Roman"/>
        <family val="1"/>
        <charset val="204"/>
      </rPr>
      <t xml:space="preserve"> отчетного финансового года (Z нг), (тыс.рублей)</t>
    </r>
  </si>
  <si>
    <r>
      <t xml:space="preserve">Объем кредиторской задолженности ГАБС и подведомственных ПБС по расчетам с поставщиками и подрядчиками по состоянию на </t>
    </r>
    <r>
      <rPr>
        <b/>
        <sz val="12"/>
        <rFont val="Times New Roman"/>
        <family val="1"/>
        <charset val="204"/>
      </rPr>
      <t>конец</t>
    </r>
    <r>
      <rPr>
        <sz val="12"/>
        <rFont val="Times New Roman"/>
        <family val="1"/>
        <charset val="204"/>
      </rPr>
      <t xml:space="preserve"> финансового года (Z кг), (тыс.рублей)</t>
    </r>
  </si>
  <si>
    <t xml:space="preserve"> 0503737(2) строка Доходы от оказания платных услуг (работ) и компенсации затрат </t>
  </si>
  <si>
    <t xml:space="preserve">ОТЧЕТ ОБ ИСПОЛНЕНИИ УЧРЕЖДЕНИЕМ ПЛАНА ЕГО ФИНАНСОВО-ХОЗЯЙСТВЕННОЙ ДЕЯТЕЛЬНОСТИ 0503737(2) Лист " Доходы", строка "Доходы-всего", графы "Итого" </t>
  </si>
  <si>
    <t>ф.0503737(4) лист Доходы, строка "Доходы - всего, " Графа "ИСПОЛНЕНО ПЛАНОВЫХ НАЗНАЧЕНИЙ" Итого Мунзадание</t>
  </si>
  <si>
    <t>ф.0503737(5) лист Доходы, строка "Доходы -всего, " Графа "ИСПОЛНЕНО ПЛАНОВЫХ НАЗНАЧЕНИЙ" Итого Иные цели</t>
  </si>
  <si>
    <t xml:space="preserve">форма 0503169 </t>
  </si>
  <si>
    <t xml:space="preserve">форма 0503169                                       205 счет </t>
  </si>
  <si>
    <t>форма 0503769(4)                               205 счет</t>
  </si>
  <si>
    <t>форма 0503769(5)                                       205 счет</t>
  </si>
  <si>
    <t>форма 0503769(6)                                           205 счет</t>
  </si>
  <si>
    <t xml:space="preserve">ф.0503127 страница Расходы графа Исполнено итого строка Расходы всего </t>
  </si>
  <si>
    <t xml:space="preserve">Сведения об остатках денежных средств учреждения ф.0503779(4) На конец отчетного периода, страница Всего </t>
  </si>
  <si>
    <r>
      <t xml:space="preserve">Объём остатков по субсидиям, перечисленным на финансовое обеспечение выполнения муниципального задания на </t>
    </r>
    <r>
      <rPr>
        <b/>
        <sz val="11"/>
        <color theme="1"/>
        <rFont val="Times New Roman"/>
        <family val="1"/>
        <charset val="204"/>
      </rPr>
      <t>конец предыдущего</t>
    </r>
    <r>
      <rPr>
        <sz val="11"/>
        <color theme="1"/>
        <rFont val="Times New Roman"/>
        <family val="1"/>
        <charset val="204"/>
      </rPr>
      <t xml:space="preserve"> финансового года (А</t>
    </r>
    <r>
      <rPr>
        <sz val="8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),(тыс.рублей)</t>
    </r>
  </si>
  <si>
    <r>
      <t>Объём остатков по субсидиям, перечисленным на финансовое обеспечение выполнения муниципального задания на</t>
    </r>
    <r>
      <rPr>
        <b/>
        <sz val="11"/>
        <color theme="1"/>
        <rFont val="Times New Roman"/>
        <family val="1"/>
        <charset val="204"/>
      </rPr>
      <t xml:space="preserve"> конец отчётного</t>
    </r>
    <r>
      <rPr>
        <sz val="11"/>
        <color theme="1"/>
        <rFont val="Times New Roman"/>
        <family val="1"/>
        <charset val="204"/>
      </rPr>
      <t xml:space="preserve"> года (А</t>
    </r>
    <r>
      <rPr>
        <sz val="8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), (тыс.рублей)</t>
    </r>
  </si>
  <si>
    <t xml:space="preserve">Сведения об остатках денежных средств учреждения ф.0503779(4) На конец отчетного периода, Всего                                                                  </t>
  </si>
  <si>
    <t xml:space="preserve">Сведения об остатках денежных средств учреждения ф.0503779(4) На начало отчетного периода, Всего </t>
  </si>
  <si>
    <t>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отчетный год  (O)</t>
  </si>
  <si>
    <t xml:space="preserve">Web-консолидация форма 0503130 код строки 080                            </t>
  </si>
  <si>
    <r>
      <t xml:space="preserve">Web-консолидация форма 0503730 код строки 080                                  </t>
    </r>
    <r>
      <rPr>
        <sz val="10"/>
        <color rgb="FFFF0000"/>
        <rFont val="Times New Roman"/>
        <family val="1"/>
        <charset val="204"/>
      </rPr>
      <t xml:space="preserve">    </t>
    </r>
  </si>
  <si>
    <t>&gt;100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</si>
</sst>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₽&quot;_-;\-* #,##0.00\ &quot;₽&quot;_-;_-* &quot;-&quot;??\ &quot;₽&quot;_-;_-@_-"/>
    <numFmt numFmtId="164" formatCode="&quot;&quot;###,##0.00"/>
    <numFmt numFmtId="165" formatCode="#,##0.0000"/>
    <numFmt numFmtId="166" formatCode="#,##0.00;[Red]\-#,##0.00;0.00"/>
    <numFmt numFmtId="167" formatCode="0.0"/>
    <numFmt numFmtId="168" formatCode="#,##0.000"/>
    <numFmt numFmtId="169" formatCode="0.000"/>
    <numFmt numFmtId="170" formatCode="#,##0;[Red]\-#,##0;0"/>
    <numFmt numFmtId="171" formatCode="#,##0.0"/>
    <numFmt numFmtId="172" formatCode="#,##0.000;[Red]\-#,##0.000;0.000"/>
    <numFmt numFmtId="173" formatCode="#,##0.00_ ;[Red]\-#,##0.00\ "/>
    <numFmt numFmtId="174" formatCode="#,##0.0;[Red]\-#,##0.0;0.0"/>
    <numFmt numFmtId="175" formatCode="0.0000"/>
    <numFmt numFmtId="176" formatCode="#,##0.00\ _₽"/>
    <numFmt numFmtId="177" formatCode="#,##0.00,"/>
  </numFmts>
  <fonts count="4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</font>
    <font>
      <i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8" fillId="0" borderId="1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44" fontId="13" fillId="0" borderId="0" applyFont="0" applyFill="0" applyBorder="0" applyAlignment="0" applyProtection="0"/>
    <xf numFmtId="0" fontId="17" fillId="0" borderId="0"/>
    <xf numFmtId="0" fontId="19" fillId="0" borderId="0"/>
    <xf numFmtId="44" fontId="13" fillId="0" borderId="0" applyFont="0" applyFill="0" applyBorder="0" applyAlignment="0" applyProtection="0"/>
    <xf numFmtId="0" fontId="14" fillId="0" borderId="0"/>
    <xf numFmtId="0" fontId="14" fillId="0" borderId="0"/>
    <xf numFmtId="0" fontId="25" fillId="0" borderId="0"/>
    <xf numFmtId="0" fontId="36" fillId="0" borderId="0"/>
  </cellStyleXfs>
  <cellXfs count="29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0" fontId="1" fillId="0" borderId="1" xfId="1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0" fontId="10" fillId="0" borderId="1" xfId="2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11" fillId="0" borderId="0" xfId="2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168" fontId="6" fillId="0" borderId="1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2" xfId="0" applyFont="1" applyBorder="1" applyAlignment="1">
      <alignment horizontal="center"/>
    </xf>
    <xf numFmtId="166" fontId="12" fillId="2" borderId="1" xfId="6" applyNumberFormat="1" applyFont="1" applyFill="1" applyBorder="1" applyAlignment="1" applyProtection="1">
      <alignment horizontal="center" vertical="center"/>
      <protection hidden="1"/>
    </xf>
    <xf numFmtId="169" fontId="10" fillId="2" borderId="1" xfId="0" applyNumberFormat="1" applyFont="1" applyFill="1" applyBorder="1" applyAlignment="1">
      <alignment horizontal="center"/>
    </xf>
    <xf numFmtId="0" fontId="0" fillId="0" borderId="0" xfId="0"/>
    <xf numFmtId="170" fontId="12" fillId="2" borderId="1" xfId="6" applyNumberFormat="1" applyFont="1" applyFill="1" applyBorder="1" applyAlignment="1" applyProtection="1">
      <alignment horizontal="center" vertical="center"/>
      <protection hidden="1"/>
    </xf>
    <xf numFmtId="170" fontId="12" fillId="2" borderId="1" xfId="6" applyNumberFormat="1" applyFont="1" applyFill="1" applyBorder="1" applyAlignment="1" applyProtection="1">
      <alignment horizontal="center"/>
      <protection hidden="1"/>
    </xf>
    <xf numFmtId="170" fontId="12" fillId="2" borderId="1" xfId="8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6" fontId="12" fillId="2" borderId="1" xfId="8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/>
    </xf>
    <xf numFmtId="1" fontId="12" fillId="2" borderId="1" xfId="6" applyNumberFormat="1" applyFont="1" applyFill="1" applyBorder="1" applyAlignment="1" applyProtection="1">
      <alignment horizontal="center" vertical="center"/>
      <protection hidden="1"/>
    </xf>
    <xf numFmtId="1" fontId="12" fillId="2" borderId="1" xfId="6" applyNumberFormat="1" applyFont="1" applyFill="1" applyBorder="1" applyAlignment="1" applyProtection="1">
      <alignment horizontal="center"/>
      <protection hidden="1"/>
    </xf>
    <xf numFmtId="1" fontId="12" fillId="2" borderId="1" xfId="8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/>
    </xf>
    <xf numFmtId="4" fontId="12" fillId="2" borderId="1" xfId="6" applyNumberFormat="1" applyFont="1" applyFill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170" fontId="20" fillId="2" borderId="1" xfId="6" applyNumberFormat="1" applyFont="1" applyFill="1" applyBorder="1" applyAlignment="1" applyProtection="1">
      <alignment horizontal="center" vertical="center"/>
      <protection hidden="1"/>
    </xf>
    <xf numFmtId="171" fontId="10" fillId="2" borderId="1" xfId="0" applyNumberFormat="1" applyFont="1" applyFill="1" applyBorder="1" applyAlignment="1">
      <alignment horizontal="center"/>
    </xf>
    <xf numFmtId="171" fontId="12" fillId="2" borderId="1" xfId="6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2" borderId="1" xfId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2" fontId="16" fillId="0" borderId="1" xfId="3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1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166" fontId="12" fillId="0" borderId="1" xfId="6" applyNumberFormat="1" applyFont="1" applyFill="1" applyBorder="1" applyAlignment="1" applyProtection="1">
      <alignment horizontal="center" wrapText="1"/>
      <protection hidden="1"/>
    </xf>
    <xf numFmtId="0" fontId="2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4" fontId="12" fillId="2" borderId="1" xfId="6" applyNumberFormat="1" applyFont="1" applyFill="1" applyBorder="1" applyAlignment="1" applyProtection="1">
      <alignment horizontal="center" vertical="center"/>
      <protection hidden="1"/>
    </xf>
    <xf numFmtId="1" fontId="10" fillId="2" borderId="1" xfId="0" applyNumberFormat="1" applyFont="1" applyFill="1" applyBorder="1" applyAlignment="1">
      <alignment horizontal="center" vertical="center"/>
    </xf>
    <xf numFmtId="172" fontId="12" fillId="0" borderId="1" xfId="6" applyNumberFormat="1" applyFont="1" applyFill="1" applyBorder="1" applyAlignment="1" applyProtection="1">
      <alignment horizontal="center" wrapText="1"/>
      <protection hidden="1"/>
    </xf>
    <xf numFmtId="172" fontId="10" fillId="0" borderId="1" xfId="0" applyNumberFormat="1" applyFont="1" applyBorder="1" applyAlignment="1">
      <alignment horizontal="center"/>
    </xf>
    <xf numFmtId="173" fontId="0" fillId="0" borderId="0" xfId="0" applyNumberFormat="1"/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7" fontId="10" fillId="0" borderId="3" xfId="0" applyNumberFormat="1" applyFont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164" fontId="16" fillId="2" borderId="11" xfId="6" applyNumberFormat="1" applyFont="1" applyFill="1" applyBorder="1" applyAlignment="1">
      <alignment horizontal="center" wrapText="1"/>
    </xf>
    <xf numFmtId="164" fontId="16" fillId="2" borderId="11" xfId="0" applyNumberFormat="1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wrapText="1"/>
    </xf>
    <xf numFmtId="176" fontId="10" fillId="2" borderId="1" xfId="0" applyNumberFormat="1" applyFont="1" applyFill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176" fontId="16" fillId="2" borderId="1" xfId="3" applyNumberFormat="1" applyFont="1" applyFill="1" applyBorder="1" applyAlignment="1">
      <alignment horizontal="center" wrapText="1"/>
    </xf>
    <xf numFmtId="176" fontId="0" fillId="0" borderId="0" xfId="0" applyNumberFormat="1"/>
    <xf numFmtId="4" fontId="0" fillId="0" borderId="0" xfId="0" applyNumberFormat="1"/>
    <xf numFmtId="164" fontId="16" fillId="2" borderId="1" xfId="5" applyNumberFormat="1" applyFont="1" applyFill="1" applyBorder="1" applyAlignment="1">
      <alignment horizontal="center" wrapText="1"/>
    </xf>
    <xf numFmtId="16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0" fontId="31" fillId="2" borderId="3" xfId="1" applyFont="1" applyFill="1" applyBorder="1" applyAlignment="1">
      <alignment wrapText="1"/>
    </xf>
    <xf numFmtId="0" fontId="31" fillId="2" borderId="3" xfId="0" applyFont="1" applyFill="1" applyBorder="1" applyAlignment="1">
      <alignment wrapText="1"/>
    </xf>
    <xf numFmtId="0" fontId="28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32" fillId="0" borderId="1" xfId="2" applyFont="1" applyBorder="1" applyAlignment="1">
      <alignment horizontal="left" vertical="top" wrapText="1"/>
    </xf>
    <xf numFmtId="0" fontId="32" fillId="0" borderId="2" xfId="2" applyFont="1" applyBorder="1" applyAlignment="1">
      <alignment horizontal="left" vertical="top" wrapText="1"/>
    </xf>
    <xf numFmtId="0" fontId="29" fillId="2" borderId="3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vertical="center"/>
      <protection hidden="1"/>
    </xf>
    <xf numFmtId="166" fontId="12" fillId="0" borderId="2" xfId="0" applyNumberFormat="1" applyFont="1" applyFill="1" applyBorder="1" applyAlignment="1" applyProtection="1">
      <alignment horizontal="center" vertical="center"/>
      <protection hidden="1"/>
    </xf>
    <xf numFmtId="166" fontId="12" fillId="2" borderId="1" xfId="0" applyNumberFormat="1" applyFont="1" applyFill="1" applyBorder="1" applyAlignment="1" applyProtection="1">
      <alignment horizontal="center" vertical="center"/>
      <protection hidden="1"/>
    </xf>
    <xf numFmtId="166" fontId="12" fillId="2" borderId="2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Fill="1" applyBorder="1" applyAlignment="1">
      <alignment horizontal="center" vertical="center"/>
    </xf>
    <xf numFmtId="170" fontId="12" fillId="2" borderId="1" xfId="8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74" fontId="20" fillId="2" borderId="1" xfId="6" applyNumberFormat="1" applyFont="1" applyFill="1" applyBorder="1" applyAlignment="1" applyProtection="1">
      <alignment horizontal="center" vertical="center"/>
      <protection hidden="1"/>
    </xf>
    <xf numFmtId="1" fontId="20" fillId="2" borderId="1" xfId="6" applyNumberFormat="1" applyFont="1" applyFill="1" applyBorder="1" applyAlignment="1" applyProtection="1">
      <alignment horizontal="center" vertical="center"/>
      <protection hidden="1"/>
    </xf>
    <xf numFmtId="169" fontId="8" fillId="2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2" fillId="0" borderId="1" xfId="6" applyNumberFormat="1" applyFont="1" applyFill="1" applyBorder="1" applyAlignment="1" applyProtection="1">
      <alignment horizontal="center" vertical="center"/>
      <protection hidden="1"/>
    </xf>
    <xf numFmtId="167" fontId="10" fillId="2" borderId="1" xfId="0" applyNumberFormat="1" applyFont="1" applyFill="1" applyBorder="1" applyAlignment="1">
      <alignment horizontal="center" vertical="center"/>
    </xf>
    <xf numFmtId="167" fontId="12" fillId="0" borderId="1" xfId="8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77" fontId="0" fillId="0" borderId="0" xfId="0" applyNumberFormat="1"/>
    <xf numFmtId="4" fontId="0" fillId="0" borderId="0" xfId="0" applyNumberFormat="1" applyFont="1"/>
    <xf numFmtId="4" fontId="0" fillId="2" borderId="0" xfId="0" applyNumberFormat="1" applyFont="1" applyFill="1" applyAlignment="1">
      <alignment horizontal="right"/>
    </xf>
    <xf numFmtId="4" fontId="34" fillId="2" borderId="0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2" fontId="0" fillId="0" borderId="0" xfId="0" applyNumberFormat="1"/>
    <xf numFmtId="4" fontId="16" fillId="2" borderId="1" xfId="5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vertical="center"/>
    </xf>
    <xf numFmtId="164" fontId="16" fillId="2" borderId="1" xfId="6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6" fillId="2" borderId="1" xfId="4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164" fontId="16" fillId="2" borderId="11" xfId="13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 vertical="center"/>
    </xf>
    <xf numFmtId="176" fontId="16" fillId="2" borderId="1" xfId="5" applyNumberFormat="1" applyFont="1" applyFill="1" applyBorder="1" applyAlignment="1">
      <alignment horizontal="center" wrapText="1"/>
    </xf>
    <xf numFmtId="176" fontId="16" fillId="2" borderId="1" xfId="0" applyNumberFormat="1" applyFont="1" applyFill="1" applyBorder="1" applyAlignment="1">
      <alignment horizontal="center" wrapText="1"/>
    </xf>
    <xf numFmtId="176" fontId="0" fillId="2" borderId="0" xfId="0" applyNumberFormat="1" applyFill="1"/>
    <xf numFmtId="0" fontId="0" fillId="0" borderId="0" xfId="0" applyFill="1"/>
    <xf numFmtId="164" fontId="16" fillId="0" borderId="14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164" fontId="3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center" vertical="center" wrapText="1"/>
    </xf>
    <xf numFmtId="166" fontId="12" fillId="2" borderId="15" xfId="14" applyNumberFormat="1" applyFont="1" applyFill="1" applyBorder="1" applyAlignment="1" applyProtection="1">
      <alignment horizontal="center"/>
      <protection hidden="1"/>
    </xf>
    <xf numFmtId="166" fontId="12" fillId="2" borderId="2" xfId="14" applyNumberFormat="1" applyFont="1" applyFill="1" applyBorder="1" applyAlignment="1" applyProtection="1">
      <alignment horizontal="center"/>
      <protection hidden="1"/>
    </xf>
    <xf numFmtId="0" fontId="37" fillId="0" borderId="0" xfId="0" applyFont="1"/>
    <xf numFmtId="166" fontId="12" fillId="0" borderId="1" xfId="6" applyNumberFormat="1" applyFont="1" applyFill="1" applyBorder="1" applyAlignment="1" applyProtection="1">
      <alignment horizontal="center" vertical="center"/>
      <protection hidden="1"/>
    </xf>
    <xf numFmtId="164" fontId="16" fillId="0" borderId="1" xfId="6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4" fontId="10" fillId="0" borderId="8" xfId="0" applyNumberFormat="1" applyFont="1" applyBorder="1"/>
    <xf numFmtId="166" fontId="12" fillId="2" borderId="1" xfId="6" applyNumberFormat="1" applyFont="1" applyFill="1" applyBorder="1" applyAlignment="1" applyProtection="1">
      <alignment horizontal="center"/>
      <protection hidden="1"/>
    </xf>
    <xf numFmtId="4" fontId="12" fillId="2" borderId="1" xfId="0" applyNumberFormat="1" applyFont="1" applyFill="1" applyBorder="1" applyAlignment="1" applyProtection="1">
      <protection hidden="1"/>
    </xf>
    <xf numFmtId="4" fontId="12" fillId="2" borderId="1" xfId="0" applyNumberFormat="1" applyFont="1" applyFill="1" applyBorder="1" applyAlignment="1" applyProtection="1">
      <alignment horizontal="right"/>
      <protection hidden="1"/>
    </xf>
    <xf numFmtId="4" fontId="12" fillId="0" borderId="1" xfId="6" applyNumberFormat="1" applyFont="1" applyFill="1" applyBorder="1" applyAlignment="1" applyProtection="1">
      <alignment horizontal="right" vertical="center"/>
      <protection hidden="1"/>
    </xf>
    <xf numFmtId="4" fontId="12" fillId="0" borderId="13" xfId="6" applyNumberFormat="1" applyFont="1" applyFill="1" applyBorder="1" applyAlignment="1" applyProtection="1">
      <alignment horizontal="right" vertical="center"/>
      <protection hidden="1"/>
    </xf>
    <xf numFmtId="4" fontId="12" fillId="0" borderId="1" xfId="0" applyNumberFormat="1" applyFont="1" applyFill="1" applyBorder="1" applyAlignment="1" applyProtection="1">
      <protection hidden="1"/>
    </xf>
    <xf numFmtId="4" fontId="12" fillId="0" borderId="6" xfId="6" applyNumberFormat="1" applyFont="1" applyFill="1" applyBorder="1" applyAlignment="1" applyProtection="1">
      <alignment horizontal="right" vertical="center"/>
      <protection hidden="1"/>
    </xf>
    <xf numFmtId="4" fontId="12" fillId="0" borderId="12" xfId="6" applyNumberFormat="1" applyFont="1" applyFill="1" applyBorder="1" applyAlignment="1" applyProtection="1">
      <alignment horizontal="right" vertical="center"/>
      <protection hidden="1"/>
    </xf>
    <xf numFmtId="4" fontId="11" fillId="0" borderId="2" xfId="2" applyNumberFormat="1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12" fillId="2" borderId="1" xfId="6" applyNumberFormat="1" applyFont="1" applyFill="1" applyBorder="1" applyAlignment="1" applyProtection="1">
      <alignment horizontal="right" vertical="center"/>
      <protection hidden="1"/>
    </xf>
    <xf numFmtId="2" fontId="0" fillId="2" borderId="0" xfId="0" applyNumberFormat="1" applyFill="1"/>
    <xf numFmtId="0" fontId="10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top" wrapText="1"/>
    </xf>
    <xf numFmtId="0" fontId="29" fillId="2" borderId="8" xfId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left" wrapText="1"/>
    </xf>
    <xf numFmtId="4" fontId="6" fillId="0" borderId="7" xfId="0" applyNumberFormat="1" applyFont="1" applyBorder="1" applyAlignment="1">
      <alignment horizontal="left" wrapText="1"/>
    </xf>
    <xf numFmtId="4" fontId="6" fillId="0" borderId="8" xfId="0" applyNumberFormat="1" applyFont="1" applyBorder="1" applyAlignment="1">
      <alignment horizontal="left" wrapText="1"/>
    </xf>
    <xf numFmtId="4" fontId="6" fillId="0" borderId="16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29" fillId="0" borderId="2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44" fontId="2" fillId="0" borderId="2" xfId="7" applyFont="1" applyBorder="1" applyAlignment="1">
      <alignment horizontal="center" wrapText="1"/>
    </xf>
    <xf numFmtId="44" fontId="2" fillId="0" borderId="8" xfId="7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</cellXfs>
  <cellStyles count="15">
    <cellStyle name="Денежный" xfId="7" builtinId="4"/>
    <cellStyle name="Денежный 2" xfId="10"/>
    <cellStyle name="Обычный" xfId="0" builtinId="0"/>
    <cellStyle name="Обычный 2" xfId="1"/>
    <cellStyle name="Обычный 2 2" xfId="6"/>
    <cellStyle name="Обычный 2 3" xfId="8"/>
    <cellStyle name="Обычный 2 3 2" xfId="11"/>
    <cellStyle name="Обычный 3" xfId="3"/>
    <cellStyle name="Обычный 4" xfId="4"/>
    <cellStyle name="Обычный 5" xfId="5"/>
    <cellStyle name="Обычный 6" xfId="9"/>
    <cellStyle name="Обычный 6 2" xfId="12"/>
    <cellStyle name="Обычный 7" xfId="13"/>
    <cellStyle name="Обычный 8" xfId="14"/>
    <cellStyle name="Элементы осе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1"/>
  <sheetViews>
    <sheetView zoomScale="70" zoomScaleNormal="70" zoomScaleSheetLayoutView="100" workbookViewId="0">
      <selection activeCell="H30" sqref="H30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8" customWidth="1"/>
    <col min="6" max="6" width="11.5703125" customWidth="1"/>
    <col min="7" max="7" width="15.85546875" customWidth="1"/>
    <col min="8" max="8" width="16.5703125" customWidth="1"/>
    <col min="9" max="9" width="16.42578125" customWidth="1"/>
  </cols>
  <sheetData>
    <row r="1" spans="1:14" ht="50.25" customHeight="1" x14ac:dyDescent="0.25">
      <c r="A1" s="252" t="s">
        <v>126</v>
      </c>
      <c r="B1" s="252"/>
      <c r="C1" s="252"/>
      <c r="D1" s="252"/>
      <c r="E1" s="252"/>
      <c r="F1" s="252"/>
      <c r="G1" s="252"/>
      <c r="H1" s="252"/>
      <c r="I1" s="252"/>
    </row>
    <row r="2" spans="1:14" ht="66" customHeight="1" x14ac:dyDescent="0.25">
      <c r="A2" s="254" t="s">
        <v>19</v>
      </c>
      <c r="B2" s="254" t="s">
        <v>92</v>
      </c>
      <c r="C2" s="253" t="s">
        <v>91</v>
      </c>
      <c r="D2" s="253" t="s">
        <v>79</v>
      </c>
      <c r="E2" s="253"/>
      <c r="F2" s="253"/>
      <c r="G2" s="253" t="s">
        <v>80</v>
      </c>
      <c r="H2" s="253" t="s">
        <v>29</v>
      </c>
      <c r="I2" s="253" t="s">
        <v>60</v>
      </c>
      <c r="J2" s="96"/>
    </row>
    <row r="3" spans="1:14" ht="121.5" customHeight="1" x14ac:dyDescent="0.25">
      <c r="A3" s="254"/>
      <c r="B3" s="254"/>
      <c r="C3" s="253"/>
      <c r="D3" s="152" t="s">
        <v>175</v>
      </c>
      <c r="E3" s="152" t="s">
        <v>174</v>
      </c>
      <c r="F3" s="89" t="s">
        <v>21</v>
      </c>
      <c r="G3" s="253"/>
      <c r="H3" s="253"/>
      <c r="I3" s="253"/>
      <c r="J3" s="96"/>
    </row>
    <row r="4" spans="1:14" ht="23.25" customHeight="1" x14ac:dyDescent="0.25">
      <c r="A4" s="151" t="s">
        <v>161</v>
      </c>
      <c r="B4" s="117" t="s">
        <v>0</v>
      </c>
      <c r="C4" s="22">
        <v>0</v>
      </c>
      <c r="D4" s="27">
        <v>0</v>
      </c>
      <c r="E4" s="27">
        <v>0</v>
      </c>
      <c r="F4" s="27">
        <f>D4+E4</f>
        <v>0</v>
      </c>
      <c r="G4" s="22" t="s">
        <v>52</v>
      </c>
      <c r="H4" s="22" t="s">
        <v>52</v>
      </c>
      <c r="I4" s="22">
        <v>0</v>
      </c>
      <c r="J4" s="96"/>
    </row>
    <row r="5" spans="1:14" ht="20.25" customHeight="1" x14ac:dyDescent="0.25">
      <c r="A5" s="6">
        <v>902</v>
      </c>
      <c r="B5" s="118" t="s">
        <v>1</v>
      </c>
      <c r="C5" s="14">
        <v>1</v>
      </c>
      <c r="D5" s="27">
        <v>0</v>
      </c>
      <c r="E5" s="97">
        <v>35.35</v>
      </c>
      <c r="F5" s="27">
        <f t="shared" ref="F5:F21" si="0">D5+E5</f>
        <v>35.35</v>
      </c>
      <c r="G5" s="22">
        <v>35.35</v>
      </c>
      <c r="H5" s="22">
        <v>100</v>
      </c>
      <c r="I5" s="22">
        <v>1</v>
      </c>
      <c r="J5" s="96"/>
    </row>
    <row r="6" spans="1:14" ht="31.5" x14ac:dyDescent="0.25">
      <c r="A6" s="6">
        <v>905</v>
      </c>
      <c r="B6" s="118" t="s">
        <v>2</v>
      </c>
      <c r="C6" s="14">
        <v>0</v>
      </c>
      <c r="D6" s="27">
        <v>0</v>
      </c>
      <c r="E6" s="27">
        <v>0</v>
      </c>
      <c r="F6" s="27">
        <f t="shared" si="0"/>
        <v>0</v>
      </c>
      <c r="G6" s="22" t="s">
        <v>52</v>
      </c>
      <c r="H6" s="22" t="s">
        <v>52</v>
      </c>
      <c r="I6" s="22">
        <v>0</v>
      </c>
      <c r="J6" s="96"/>
    </row>
    <row r="7" spans="1:14" ht="31.5" x14ac:dyDescent="0.25">
      <c r="A7" s="6">
        <v>908</v>
      </c>
      <c r="B7" s="118" t="s">
        <v>3</v>
      </c>
      <c r="C7" s="14">
        <v>0</v>
      </c>
      <c r="D7" s="27">
        <v>0</v>
      </c>
      <c r="E7" s="27">
        <v>0</v>
      </c>
      <c r="F7" s="27">
        <f t="shared" si="0"/>
        <v>0</v>
      </c>
      <c r="G7" s="22" t="s">
        <v>52</v>
      </c>
      <c r="H7" s="22" t="s">
        <v>52</v>
      </c>
      <c r="I7" s="22">
        <v>0</v>
      </c>
      <c r="J7" s="96"/>
    </row>
    <row r="8" spans="1:14" ht="31.5" x14ac:dyDescent="0.25">
      <c r="A8" s="6">
        <v>910</v>
      </c>
      <c r="B8" s="118" t="s">
        <v>4</v>
      </c>
      <c r="C8" s="14">
        <v>0</v>
      </c>
      <c r="D8" s="27">
        <v>0</v>
      </c>
      <c r="E8" s="27">
        <v>0</v>
      </c>
      <c r="F8" s="27">
        <f t="shared" si="0"/>
        <v>0</v>
      </c>
      <c r="G8" s="22" t="s">
        <v>52</v>
      </c>
      <c r="H8" s="22" t="s">
        <v>52</v>
      </c>
      <c r="I8" s="22">
        <v>0</v>
      </c>
      <c r="J8" s="96"/>
    </row>
    <row r="9" spans="1:14" ht="31.5" x14ac:dyDescent="0.25">
      <c r="A9" s="6">
        <v>918</v>
      </c>
      <c r="B9" s="118" t="s">
        <v>5</v>
      </c>
      <c r="C9" s="14">
        <v>1</v>
      </c>
      <c r="D9" s="24">
        <v>5000</v>
      </c>
      <c r="E9" s="23">
        <v>9474.1200000000008</v>
      </c>
      <c r="F9" s="24">
        <f t="shared" si="0"/>
        <v>14474.12</v>
      </c>
      <c r="G9" s="29">
        <v>14474.12</v>
      </c>
      <c r="H9" s="22">
        <v>100</v>
      </c>
      <c r="I9" s="22">
        <v>1</v>
      </c>
      <c r="J9" s="96"/>
    </row>
    <row r="10" spans="1:14" ht="31.5" x14ac:dyDescent="0.25">
      <c r="A10" s="6">
        <v>921</v>
      </c>
      <c r="B10" s="118" t="s">
        <v>6</v>
      </c>
      <c r="C10" s="14">
        <v>0</v>
      </c>
      <c r="D10" s="27">
        <v>0</v>
      </c>
      <c r="E10" s="27">
        <v>0</v>
      </c>
      <c r="F10" s="27">
        <f t="shared" si="0"/>
        <v>0</v>
      </c>
      <c r="G10" s="22" t="s">
        <v>52</v>
      </c>
      <c r="H10" s="22" t="s">
        <v>52</v>
      </c>
      <c r="I10" s="22">
        <v>0</v>
      </c>
      <c r="J10" s="96"/>
    </row>
    <row r="11" spans="1:14" ht="31.5" x14ac:dyDescent="0.25">
      <c r="A11" s="6">
        <v>923</v>
      </c>
      <c r="B11" s="118" t="s">
        <v>8</v>
      </c>
      <c r="C11" s="14">
        <v>0</v>
      </c>
      <c r="D11" s="27">
        <v>0</v>
      </c>
      <c r="E11" s="27">
        <v>0</v>
      </c>
      <c r="F11" s="27">
        <f t="shared" si="0"/>
        <v>0</v>
      </c>
      <c r="G11" s="22" t="s">
        <v>52</v>
      </c>
      <c r="H11" s="22" t="s">
        <v>52</v>
      </c>
      <c r="I11" s="22">
        <v>0</v>
      </c>
      <c r="J11" s="96"/>
      <c r="L11" s="189"/>
    </row>
    <row r="12" spans="1:14" ht="31.5" x14ac:dyDescent="0.25">
      <c r="A12" s="6">
        <v>925</v>
      </c>
      <c r="B12" s="118" t="s">
        <v>9</v>
      </c>
      <c r="C12" s="14">
        <v>1</v>
      </c>
      <c r="D12" s="27">
        <v>0.35</v>
      </c>
      <c r="E12" s="23">
        <v>7511.3</v>
      </c>
      <c r="F12" s="24">
        <f t="shared" si="0"/>
        <v>7511.6500000000005</v>
      </c>
      <c r="G12" s="24">
        <v>7511.65</v>
      </c>
      <c r="H12" s="25">
        <f>(G12/F12)*100</f>
        <v>99.999999999999986</v>
      </c>
      <c r="I12" s="22">
        <v>1</v>
      </c>
      <c r="J12" s="96"/>
      <c r="N12" t="s">
        <v>173</v>
      </c>
    </row>
    <row r="13" spans="1:14" ht="31.5" x14ac:dyDescent="0.25">
      <c r="A13" s="6">
        <v>926</v>
      </c>
      <c r="B13" s="118" t="s">
        <v>10</v>
      </c>
      <c r="C13" s="14">
        <v>0</v>
      </c>
      <c r="D13" s="27">
        <v>0</v>
      </c>
      <c r="E13" s="27">
        <v>0</v>
      </c>
      <c r="F13" s="27">
        <f t="shared" si="0"/>
        <v>0</v>
      </c>
      <c r="G13" s="22" t="s">
        <v>52</v>
      </c>
      <c r="H13" s="22" t="s">
        <v>52</v>
      </c>
      <c r="I13" s="22">
        <v>0</v>
      </c>
      <c r="J13" s="96"/>
    </row>
    <row r="14" spans="1:14" ht="31.5" x14ac:dyDescent="0.25">
      <c r="A14" s="6">
        <v>929</v>
      </c>
      <c r="B14" s="118" t="s">
        <v>11</v>
      </c>
      <c r="C14" s="14">
        <v>0</v>
      </c>
      <c r="D14" s="27">
        <v>0</v>
      </c>
      <c r="E14" s="27">
        <v>0</v>
      </c>
      <c r="F14" s="27">
        <f t="shared" si="0"/>
        <v>0</v>
      </c>
      <c r="G14" s="22" t="s">
        <v>52</v>
      </c>
      <c r="H14" s="119" t="s">
        <v>52</v>
      </c>
      <c r="I14" s="22">
        <v>0</v>
      </c>
      <c r="J14" s="96"/>
    </row>
    <row r="15" spans="1:14" ht="31.5" x14ac:dyDescent="0.25">
      <c r="A15" s="6">
        <v>930</v>
      </c>
      <c r="B15" s="118" t="s">
        <v>12</v>
      </c>
      <c r="C15" s="14">
        <v>0</v>
      </c>
      <c r="D15" s="27">
        <v>0</v>
      </c>
      <c r="E15" s="97">
        <v>0</v>
      </c>
      <c r="F15" s="27">
        <f t="shared" si="0"/>
        <v>0</v>
      </c>
      <c r="G15" s="14" t="s">
        <v>52</v>
      </c>
      <c r="H15" s="25" t="s">
        <v>52</v>
      </c>
      <c r="I15" s="22">
        <v>0</v>
      </c>
      <c r="J15" s="96"/>
    </row>
    <row r="16" spans="1:14" ht="31.5" x14ac:dyDescent="0.25">
      <c r="A16" s="6">
        <v>934</v>
      </c>
      <c r="B16" s="118" t="s">
        <v>13</v>
      </c>
      <c r="C16" s="14">
        <v>0</v>
      </c>
      <c r="D16" s="27">
        <v>0</v>
      </c>
      <c r="E16" s="98">
        <v>1.0000000000000001E-5</v>
      </c>
      <c r="F16" s="27">
        <f t="shared" si="0"/>
        <v>1.0000000000000001E-5</v>
      </c>
      <c r="G16" s="22" t="s">
        <v>52</v>
      </c>
      <c r="H16" s="22" t="s">
        <v>52</v>
      </c>
      <c r="I16" s="22">
        <v>0</v>
      </c>
      <c r="J16" s="96"/>
    </row>
    <row r="17" spans="1:10" ht="31.5" x14ac:dyDescent="0.25">
      <c r="A17" s="6">
        <v>942</v>
      </c>
      <c r="B17" s="118" t="s">
        <v>14</v>
      </c>
      <c r="C17" s="14">
        <v>0</v>
      </c>
      <c r="D17" s="27">
        <v>0</v>
      </c>
      <c r="E17" s="27">
        <v>0</v>
      </c>
      <c r="F17" s="27">
        <f t="shared" si="0"/>
        <v>0</v>
      </c>
      <c r="G17" s="22" t="s">
        <v>52</v>
      </c>
      <c r="H17" s="22" t="s">
        <v>52</v>
      </c>
      <c r="I17" s="22">
        <v>0</v>
      </c>
      <c r="J17" s="96"/>
    </row>
    <row r="18" spans="1:10" ht="31.5" x14ac:dyDescent="0.25">
      <c r="A18" s="6">
        <v>962</v>
      </c>
      <c r="B18" s="118" t="s">
        <v>15</v>
      </c>
      <c r="C18" s="14">
        <v>0</v>
      </c>
      <c r="D18" s="27">
        <v>0</v>
      </c>
      <c r="E18" s="27">
        <v>0</v>
      </c>
      <c r="F18" s="27">
        <f t="shared" si="0"/>
        <v>0</v>
      </c>
      <c r="G18" s="22" t="s">
        <v>52</v>
      </c>
      <c r="H18" s="22" t="s">
        <v>52</v>
      </c>
      <c r="I18" s="22">
        <v>0</v>
      </c>
      <c r="J18" s="96"/>
    </row>
    <row r="19" spans="1:10" ht="31.5" x14ac:dyDescent="0.25">
      <c r="A19" s="6">
        <v>972</v>
      </c>
      <c r="B19" s="118" t="s">
        <v>16</v>
      </c>
      <c r="C19" s="14">
        <v>0</v>
      </c>
      <c r="D19" s="27">
        <v>0</v>
      </c>
      <c r="E19" s="27">
        <v>0</v>
      </c>
      <c r="F19" s="27">
        <f t="shared" si="0"/>
        <v>0</v>
      </c>
      <c r="G19" s="22" t="s">
        <v>52</v>
      </c>
      <c r="H19" s="22" t="s">
        <v>52</v>
      </c>
      <c r="I19" s="22">
        <v>0</v>
      </c>
      <c r="J19" s="96"/>
    </row>
    <row r="20" spans="1:10" ht="31.5" x14ac:dyDescent="0.25">
      <c r="A20" s="6">
        <v>982</v>
      </c>
      <c r="B20" s="118" t="s">
        <v>17</v>
      </c>
      <c r="C20" s="14">
        <v>0</v>
      </c>
      <c r="D20" s="27">
        <v>0</v>
      </c>
      <c r="E20" s="27">
        <v>0</v>
      </c>
      <c r="F20" s="27">
        <f t="shared" si="0"/>
        <v>0</v>
      </c>
      <c r="G20" s="22" t="s">
        <v>52</v>
      </c>
      <c r="H20" s="22" t="s">
        <v>52</v>
      </c>
      <c r="I20" s="22">
        <v>0</v>
      </c>
      <c r="J20" s="96"/>
    </row>
    <row r="21" spans="1:10" ht="31.5" x14ac:dyDescent="0.25">
      <c r="A21" s="6">
        <v>992</v>
      </c>
      <c r="B21" s="118" t="s">
        <v>18</v>
      </c>
      <c r="C21" s="14">
        <v>0</v>
      </c>
      <c r="D21" s="27">
        <v>0</v>
      </c>
      <c r="E21" s="27">
        <v>0</v>
      </c>
      <c r="F21" s="27">
        <f t="shared" si="0"/>
        <v>0</v>
      </c>
      <c r="G21" s="22" t="s">
        <v>52</v>
      </c>
      <c r="H21" s="22" t="s">
        <v>52</v>
      </c>
      <c r="I21" s="22">
        <v>0</v>
      </c>
      <c r="J21" s="96"/>
    </row>
  </sheetData>
  <mergeCells count="8">
    <mergeCell ref="A1:I1"/>
    <mergeCell ref="I2:I3"/>
    <mergeCell ref="A2:A3"/>
    <mergeCell ref="B2:B3"/>
    <mergeCell ref="C2:C3"/>
    <mergeCell ref="D2:F2"/>
    <mergeCell ref="G2:G3"/>
    <mergeCell ref="H2:H3"/>
  </mergeCells>
  <printOptions horizontalCentered="1"/>
  <pageMargins left="0.78740157480314965" right="0.39370078740157483" top="0.39370078740157483" bottom="0.78740157480314965" header="0.31496062992125984" footer="0.31496062992125984"/>
  <pageSetup paperSize="9" scale="55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27"/>
  <sheetViews>
    <sheetView zoomScale="70" zoomScaleNormal="70" zoomScaleSheetLayoutView="100" zoomScalePageLayoutView="10" workbookViewId="0">
      <selection activeCell="O4" sqref="O4:O21"/>
    </sheetView>
  </sheetViews>
  <sheetFormatPr defaultRowHeight="15" x14ac:dyDescent="0.25"/>
  <cols>
    <col min="1" max="1" width="7.42578125" customWidth="1"/>
    <col min="2" max="2" width="45.85546875" customWidth="1"/>
    <col min="3" max="5" width="12.85546875" customWidth="1"/>
    <col min="6" max="6" width="11.28515625" bestFit="1" customWidth="1"/>
    <col min="7" max="7" width="11.7109375" customWidth="1"/>
    <col min="8" max="8" width="13.85546875" customWidth="1"/>
    <col min="9" max="9" width="13.140625" customWidth="1"/>
    <col min="10" max="10" width="11.28515625" customWidth="1"/>
    <col min="11" max="11" width="12.140625" customWidth="1"/>
    <col min="12" max="12" width="16.5703125" customWidth="1"/>
    <col min="13" max="13" width="18.5703125" style="200" customWidth="1"/>
    <col min="14" max="14" width="11.85546875" customWidth="1"/>
    <col min="15" max="15" width="11.7109375" customWidth="1"/>
  </cols>
  <sheetData>
    <row r="1" spans="1:17" ht="18" customHeight="1" x14ac:dyDescent="0.25">
      <c r="A1" s="265" t="s">
        <v>145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7" ht="112.5" customHeight="1" x14ac:dyDescent="0.25">
      <c r="A2" s="254" t="s">
        <v>19</v>
      </c>
      <c r="B2" s="254" t="s">
        <v>92</v>
      </c>
      <c r="C2" s="253" t="s">
        <v>117</v>
      </c>
      <c r="D2" s="253" t="s">
        <v>183</v>
      </c>
      <c r="E2" s="253"/>
      <c r="F2" s="253"/>
      <c r="G2" s="253"/>
      <c r="H2" s="253"/>
      <c r="I2" s="253"/>
      <c r="J2" s="253"/>
      <c r="K2" s="253"/>
      <c r="L2" s="253"/>
      <c r="M2" s="121" t="s">
        <v>116</v>
      </c>
      <c r="N2" s="280" t="s">
        <v>29</v>
      </c>
      <c r="O2" s="280" t="s">
        <v>30</v>
      </c>
    </row>
    <row r="3" spans="1:17" ht="69.75" customHeight="1" x14ac:dyDescent="0.25">
      <c r="A3" s="254"/>
      <c r="B3" s="254"/>
      <c r="C3" s="253"/>
      <c r="D3" s="152" t="s">
        <v>196</v>
      </c>
      <c r="E3" s="152" t="s">
        <v>197</v>
      </c>
      <c r="F3" s="152" t="s">
        <v>47</v>
      </c>
      <c r="G3" s="152" t="s">
        <v>198</v>
      </c>
      <c r="H3" s="152" t="s">
        <v>48</v>
      </c>
      <c r="I3" s="152" t="s">
        <v>199</v>
      </c>
      <c r="J3" s="152" t="s">
        <v>49</v>
      </c>
      <c r="K3" s="152" t="s">
        <v>200</v>
      </c>
      <c r="L3" s="152" t="s">
        <v>21</v>
      </c>
      <c r="M3" s="165" t="s">
        <v>201</v>
      </c>
      <c r="N3" s="281"/>
      <c r="O3" s="281"/>
    </row>
    <row r="4" spans="1:17" ht="23.25" customHeight="1" x14ac:dyDescent="0.25">
      <c r="A4" s="162" t="s">
        <v>161</v>
      </c>
      <c r="B4" s="7" t="s">
        <v>0</v>
      </c>
      <c r="C4" s="14">
        <v>1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138">
        <v>0</v>
      </c>
      <c r="J4" s="139">
        <v>0</v>
      </c>
      <c r="K4" s="139">
        <v>0</v>
      </c>
      <c r="L4" s="139">
        <f>D4-E4+F4-G4+H4-I4+J4-K4</f>
        <v>0</v>
      </c>
      <c r="M4" s="120">
        <f>40357.36+2341.04</f>
        <v>42698.400000000001</v>
      </c>
      <c r="N4" s="137">
        <f>L4/M4*100</f>
        <v>0</v>
      </c>
      <c r="O4" s="108">
        <f>IF(N4&gt;1.5,0,(1-(N4/100))^(LN(7)/(LN(1-0.001411)&lt;=1.5)))</f>
        <v>1</v>
      </c>
    </row>
    <row r="5" spans="1:17" ht="20.25" customHeight="1" x14ac:dyDescent="0.25">
      <c r="A5" s="6">
        <v>902</v>
      </c>
      <c r="B5" s="7" t="s">
        <v>1</v>
      </c>
      <c r="C5" s="14">
        <v>1</v>
      </c>
      <c r="D5" s="140">
        <v>357.92</v>
      </c>
      <c r="E5" s="210">
        <v>322.45999999999998</v>
      </c>
      <c r="F5" s="211">
        <v>26.51</v>
      </c>
      <c r="G5" s="138">
        <v>0</v>
      </c>
      <c r="H5" s="138">
        <v>342.14</v>
      </c>
      <c r="I5" s="138">
        <v>0</v>
      </c>
      <c r="J5" s="139">
        <v>0</v>
      </c>
      <c r="K5" s="139">
        <v>0</v>
      </c>
      <c r="L5" s="139">
        <f>D5-E5+F5-G5+H5-I5+J5-K5</f>
        <v>404.11</v>
      </c>
      <c r="M5" s="126">
        <v>1980913.35</v>
      </c>
      <c r="N5" s="137">
        <f>L5/M5*100</f>
        <v>2.040018560125308E-2</v>
      </c>
      <c r="O5" s="108">
        <f t="shared" ref="O5:O21" si="0">IF(N5&gt;1.5,0,(1-(N5/100))^(LN(7)/(LN(1-0.001411)&lt;=1.5)))</f>
        <v>0.99960306901917018</v>
      </c>
    </row>
    <row r="6" spans="1:17" ht="31.5" x14ac:dyDescent="0.25">
      <c r="A6" s="6">
        <v>905</v>
      </c>
      <c r="B6" s="7" t="s">
        <v>2</v>
      </c>
      <c r="C6" s="14">
        <v>1</v>
      </c>
      <c r="D6" s="140">
        <v>1146.23</v>
      </c>
      <c r="E6" s="140">
        <v>1146.23</v>
      </c>
      <c r="F6" s="138">
        <v>0</v>
      </c>
      <c r="G6" s="138">
        <v>0</v>
      </c>
      <c r="H6" s="138">
        <v>0</v>
      </c>
      <c r="I6" s="138">
        <v>0</v>
      </c>
      <c r="J6" s="139">
        <v>0</v>
      </c>
      <c r="K6" s="139">
        <v>0</v>
      </c>
      <c r="L6" s="139">
        <f t="shared" ref="L6:L21" si="1">D6-E6+F6-G6+H6-I6+J6-K6</f>
        <v>0</v>
      </c>
      <c r="M6" s="126">
        <v>117391.8</v>
      </c>
      <c r="N6" s="137">
        <f t="shared" ref="N6:N21" si="2">L6/M6*100</f>
        <v>0</v>
      </c>
      <c r="O6" s="108">
        <f t="shared" si="0"/>
        <v>1</v>
      </c>
    </row>
    <row r="7" spans="1:17" ht="31.5" x14ac:dyDescent="0.25">
      <c r="A7" s="6">
        <v>908</v>
      </c>
      <c r="B7" s="7" t="s">
        <v>3</v>
      </c>
      <c r="C7" s="14">
        <v>1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9">
        <f t="shared" si="1"/>
        <v>0</v>
      </c>
      <c r="M7" s="120">
        <v>15529.71</v>
      </c>
      <c r="N7" s="137">
        <f t="shared" si="2"/>
        <v>0</v>
      </c>
      <c r="O7" s="108">
        <f t="shared" si="0"/>
        <v>1</v>
      </c>
    </row>
    <row r="8" spans="1:17" ht="31.5" x14ac:dyDescent="0.25">
      <c r="A8" s="6">
        <v>910</v>
      </c>
      <c r="B8" s="7" t="s">
        <v>4</v>
      </c>
      <c r="C8" s="14">
        <v>1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9">
        <f t="shared" si="1"/>
        <v>0</v>
      </c>
      <c r="M8" s="120">
        <v>22158.7</v>
      </c>
      <c r="N8" s="137">
        <f t="shared" si="2"/>
        <v>0</v>
      </c>
      <c r="O8" s="108">
        <f t="shared" si="0"/>
        <v>1</v>
      </c>
      <c r="Q8" s="37"/>
    </row>
    <row r="9" spans="1:17" ht="31.5" x14ac:dyDescent="0.25">
      <c r="A9" s="6">
        <v>918</v>
      </c>
      <c r="B9" s="7" t="s">
        <v>5</v>
      </c>
      <c r="C9" s="14">
        <v>1</v>
      </c>
      <c r="D9" s="140">
        <v>17411.18</v>
      </c>
      <c r="E9" s="140">
        <v>2.93</v>
      </c>
      <c r="F9" s="140">
        <v>0</v>
      </c>
      <c r="G9" s="140">
        <v>0</v>
      </c>
      <c r="H9" s="140">
        <v>0</v>
      </c>
      <c r="I9" s="140">
        <v>0</v>
      </c>
      <c r="J9" s="139">
        <v>0</v>
      </c>
      <c r="K9" s="139">
        <v>0</v>
      </c>
      <c r="L9" s="139">
        <f>D9-E9+F9-G9+H9-I9+J9-K9</f>
        <v>17408.25</v>
      </c>
      <c r="M9" s="126">
        <v>6572882.1200000001</v>
      </c>
      <c r="N9" s="137">
        <f t="shared" si="2"/>
        <v>0.26484956952187055</v>
      </c>
      <c r="O9" s="108">
        <f t="shared" si="0"/>
        <v>0.99485272132384817</v>
      </c>
    </row>
    <row r="10" spans="1:17" ht="31.5" x14ac:dyDescent="0.25">
      <c r="A10" s="6">
        <v>921</v>
      </c>
      <c r="B10" s="7" t="s">
        <v>6</v>
      </c>
      <c r="C10" s="14">
        <v>1</v>
      </c>
      <c r="D10" s="140">
        <v>12400.82</v>
      </c>
      <c r="E10" s="140">
        <v>12285.01</v>
      </c>
      <c r="F10" s="138">
        <v>0</v>
      </c>
      <c r="G10" s="138">
        <v>0</v>
      </c>
      <c r="H10" s="138">
        <v>0</v>
      </c>
      <c r="I10" s="138">
        <v>0</v>
      </c>
      <c r="J10" s="139">
        <v>0</v>
      </c>
      <c r="K10" s="139">
        <v>0</v>
      </c>
      <c r="L10" s="139">
        <f t="shared" si="1"/>
        <v>115.80999999999949</v>
      </c>
      <c r="M10" s="126">
        <v>199247.78</v>
      </c>
      <c r="N10" s="137">
        <f t="shared" si="2"/>
        <v>5.8123608704698987E-2</v>
      </c>
      <c r="O10" s="108">
        <f t="shared" si="0"/>
        <v>0.99886927772187162</v>
      </c>
    </row>
    <row r="11" spans="1:17" ht="31.5" x14ac:dyDescent="0.25">
      <c r="A11" s="6">
        <v>923</v>
      </c>
      <c r="B11" s="7" t="s">
        <v>8</v>
      </c>
      <c r="C11" s="14">
        <v>1</v>
      </c>
      <c r="D11" s="140">
        <v>1183.77</v>
      </c>
      <c r="E11" s="140">
        <v>18.04</v>
      </c>
      <c r="F11" s="140">
        <v>1720.96</v>
      </c>
      <c r="G11" s="138">
        <v>0</v>
      </c>
      <c r="H11" s="138">
        <v>261537.41</v>
      </c>
      <c r="I11" s="138">
        <v>0</v>
      </c>
      <c r="J11" s="139">
        <v>0</v>
      </c>
      <c r="K11" s="139">
        <v>0</v>
      </c>
      <c r="L11" s="139">
        <f t="shared" si="1"/>
        <v>264424.09999999998</v>
      </c>
      <c r="M11" s="126">
        <v>2114424.23</v>
      </c>
      <c r="N11" s="137">
        <f>L11/M11*100</f>
        <v>12.505725967773268</v>
      </c>
      <c r="O11" s="108">
        <f t="shared" si="0"/>
        <v>0</v>
      </c>
    </row>
    <row r="12" spans="1:17" ht="31.5" x14ac:dyDescent="0.25">
      <c r="A12" s="6">
        <v>925</v>
      </c>
      <c r="B12" s="7" t="s">
        <v>9</v>
      </c>
      <c r="C12" s="14">
        <v>1</v>
      </c>
      <c r="D12" s="140">
        <v>7511.65</v>
      </c>
      <c r="E12" s="140">
        <v>0</v>
      </c>
      <c r="F12" s="140">
        <v>341.14</v>
      </c>
      <c r="G12" s="138">
        <v>0</v>
      </c>
      <c r="H12" s="140">
        <v>8718.35</v>
      </c>
      <c r="I12" s="138">
        <v>0</v>
      </c>
      <c r="J12" s="139">
        <v>0</v>
      </c>
      <c r="K12" s="139">
        <v>0</v>
      </c>
      <c r="L12" s="139">
        <f t="shared" si="1"/>
        <v>16571.14</v>
      </c>
      <c r="M12" s="126">
        <v>7693337.3200000003</v>
      </c>
      <c r="N12" s="137">
        <f t="shared" si="2"/>
        <v>0.21539598890225184</v>
      </c>
      <c r="O12" s="108">
        <f t="shared" si="0"/>
        <v>0.99581285765909877</v>
      </c>
    </row>
    <row r="13" spans="1:17" ht="31.5" x14ac:dyDescent="0.25">
      <c r="A13" s="6">
        <v>926</v>
      </c>
      <c r="B13" s="7" t="s">
        <v>10</v>
      </c>
      <c r="C13" s="14">
        <v>1</v>
      </c>
      <c r="D13" s="138">
        <v>0</v>
      </c>
      <c r="E13" s="138">
        <v>0</v>
      </c>
      <c r="F13" s="140">
        <v>67.290000000000006</v>
      </c>
      <c r="G13" s="138">
        <v>0</v>
      </c>
      <c r="H13" s="138">
        <v>15974.55</v>
      </c>
      <c r="I13" s="138">
        <v>0</v>
      </c>
      <c r="J13" s="139">
        <v>0</v>
      </c>
      <c r="K13" s="139">
        <v>0</v>
      </c>
      <c r="L13" s="139">
        <f t="shared" si="1"/>
        <v>16041.84</v>
      </c>
      <c r="M13" s="126">
        <v>1247492.58</v>
      </c>
      <c r="N13" s="137">
        <f t="shared" si="2"/>
        <v>1.2859266866340799</v>
      </c>
      <c r="O13" s="108">
        <f t="shared" si="0"/>
        <v>0.97512924363650788</v>
      </c>
    </row>
    <row r="14" spans="1:17" ht="31.5" x14ac:dyDescent="0.25">
      <c r="A14" s="6">
        <v>929</v>
      </c>
      <c r="B14" s="7" t="s">
        <v>11</v>
      </c>
      <c r="C14" s="14">
        <v>1</v>
      </c>
      <c r="D14" s="138">
        <v>0</v>
      </c>
      <c r="E14" s="138">
        <v>0</v>
      </c>
      <c r="F14" s="211">
        <v>160.05000000000001</v>
      </c>
      <c r="G14" s="138">
        <v>0</v>
      </c>
      <c r="H14" s="138">
        <v>0</v>
      </c>
      <c r="I14" s="138">
        <v>0</v>
      </c>
      <c r="J14" s="139">
        <v>0</v>
      </c>
      <c r="K14" s="139">
        <v>0</v>
      </c>
      <c r="L14" s="139">
        <f t="shared" si="1"/>
        <v>160.05000000000001</v>
      </c>
      <c r="M14" s="126">
        <v>671815.7</v>
      </c>
      <c r="N14" s="137">
        <f t="shared" si="2"/>
        <v>2.3823498021853316E-2</v>
      </c>
      <c r="O14" s="108">
        <f t="shared" si="0"/>
        <v>0.99953646836841081</v>
      </c>
    </row>
    <row r="15" spans="1:17" ht="31.5" x14ac:dyDescent="0.25">
      <c r="A15" s="6">
        <v>930</v>
      </c>
      <c r="B15" s="7" t="s">
        <v>12</v>
      </c>
      <c r="C15" s="14">
        <v>1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9">
        <v>0</v>
      </c>
      <c r="K15" s="139">
        <v>0</v>
      </c>
      <c r="L15" s="139">
        <f t="shared" si="1"/>
        <v>0</v>
      </c>
      <c r="M15" s="120">
        <v>202679.82</v>
      </c>
      <c r="N15" s="137">
        <f t="shared" si="2"/>
        <v>0</v>
      </c>
      <c r="O15" s="108">
        <f t="shared" si="0"/>
        <v>1</v>
      </c>
    </row>
    <row r="16" spans="1:17" ht="31.5" x14ac:dyDescent="0.25">
      <c r="A16" s="6">
        <v>934</v>
      </c>
      <c r="B16" s="7" t="s">
        <v>13</v>
      </c>
      <c r="C16" s="14">
        <v>1</v>
      </c>
      <c r="D16" s="138">
        <v>12.52</v>
      </c>
      <c r="E16" s="138">
        <v>12.52</v>
      </c>
      <c r="F16" s="138">
        <v>0</v>
      </c>
      <c r="G16" s="138">
        <v>0</v>
      </c>
      <c r="H16" s="138">
        <v>0</v>
      </c>
      <c r="I16" s="138">
        <v>0</v>
      </c>
      <c r="J16" s="139">
        <v>0</v>
      </c>
      <c r="K16" s="139">
        <v>0</v>
      </c>
      <c r="L16" s="139">
        <f t="shared" si="1"/>
        <v>0</v>
      </c>
      <c r="M16" s="120">
        <v>83745.960000000006</v>
      </c>
      <c r="N16" s="137">
        <f t="shared" si="2"/>
        <v>0</v>
      </c>
      <c r="O16" s="108">
        <f t="shared" si="0"/>
        <v>1</v>
      </c>
    </row>
    <row r="17" spans="1:21" ht="31.5" x14ac:dyDescent="0.25">
      <c r="A17" s="6">
        <v>942</v>
      </c>
      <c r="B17" s="7" t="s">
        <v>14</v>
      </c>
      <c r="C17" s="14">
        <v>1</v>
      </c>
      <c r="D17" s="138">
        <v>207.1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9">
        <v>0</v>
      </c>
      <c r="K17" s="139">
        <v>0</v>
      </c>
      <c r="L17" s="139">
        <f t="shared" si="1"/>
        <v>207.1</v>
      </c>
      <c r="M17" s="126">
        <v>3642354.67</v>
      </c>
      <c r="N17" s="137">
        <f t="shared" si="2"/>
        <v>5.6858823141459755E-3</v>
      </c>
      <c r="O17" s="108">
        <f t="shared" si="0"/>
        <v>0.9998893608143411</v>
      </c>
    </row>
    <row r="18" spans="1:21" ht="31.5" x14ac:dyDescent="0.25">
      <c r="A18" s="6">
        <v>962</v>
      </c>
      <c r="B18" s="7" t="s">
        <v>15</v>
      </c>
      <c r="C18" s="14">
        <v>1</v>
      </c>
      <c r="D18" s="140">
        <v>1665.84</v>
      </c>
      <c r="E18" s="140">
        <v>1665.84</v>
      </c>
      <c r="F18" s="138">
        <v>0</v>
      </c>
      <c r="G18" s="138">
        <v>0</v>
      </c>
      <c r="H18" s="138">
        <v>0</v>
      </c>
      <c r="I18" s="138">
        <v>0</v>
      </c>
      <c r="J18" s="139">
        <v>0</v>
      </c>
      <c r="K18" s="139">
        <v>0</v>
      </c>
      <c r="L18" s="139">
        <f t="shared" si="1"/>
        <v>0</v>
      </c>
      <c r="M18" s="127">
        <v>472421.96</v>
      </c>
      <c r="N18" s="137">
        <f t="shared" si="2"/>
        <v>0</v>
      </c>
      <c r="O18" s="108">
        <f t="shared" si="0"/>
        <v>1</v>
      </c>
    </row>
    <row r="19" spans="1:21" ht="31.5" x14ac:dyDescent="0.25">
      <c r="A19" s="6">
        <v>972</v>
      </c>
      <c r="B19" s="7" t="s">
        <v>16</v>
      </c>
      <c r="C19" s="14">
        <v>1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9">
        <v>0</v>
      </c>
      <c r="K19" s="139">
        <v>0</v>
      </c>
      <c r="L19" s="139">
        <f t="shared" si="1"/>
        <v>0</v>
      </c>
      <c r="M19" s="127">
        <v>554613.62</v>
      </c>
      <c r="N19" s="137">
        <f t="shared" si="2"/>
        <v>0</v>
      </c>
      <c r="O19" s="108">
        <f t="shared" si="0"/>
        <v>1</v>
      </c>
    </row>
    <row r="20" spans="1:21" ht="31.5" x14ac:dyDescent="0.25">
      <c r="A20" s="6">
        <v>982</v>
      </c>
      <c r="B20" s="7" t="s">
        <v>17</v>
      </c>
      <c r="C20" s="14">
        <v>1</v>
      </c>
      <c r="D20" s="140">
        <v>4.8099999999999996</v>
      </c>
      <c r="E20" s="140">
        <v>4.8099999999999996</v>
      </c>
      <c r="F20" s="138">
        <v>0</v>
      </c>
      <c r="G20" s="138">
        <v>0</v>
      </c>
      <c r="H20" s="138">
        <v>0</v>
      </c>
      <c r="I20" s="138">
        <v>0</v>
      </c>
      <c r="J20" s="139">
        <v>0</v>
      </c>
      <c r="K20" s="139">
        <v>0</v>
      </c>
      <c r="L20" s="139">
        <f t="shared" si="1"/>
        <v>0</v>
      </c>
      <c r="M20" s="127">
        <v>419276.38</v>
      </c>
      <c r="N20" s="137">
        <f t="shared" si="2"/>
        <v>0</v>
      </c>
      <c r="O20" s="108">
        <f t="shared" si="0"/>
        <v>1</v>
      </c>
    </row>
    <row r="21" spans="1:21" ht="31.5" x14ac:dyDescent="0.25">
      <c r="A21" s="6">
        <v>992</v>
      </c>
      <c r="B21" s="7" t="s">
        <v>18</v>
      </c>
      <c r="C21" s="14">
        <v>1</v>
      </c>
      <c r="D21" s="138">
        <v>3.78</v>
      </c>
      <c r="E21" s="138">
        <v>3.78</v>
      </c>
      <c r="F21" s="138">
        <v>0</v>
      </c>
      <c r="G21" s="138">
        <v>0</v>
      </c>
      <c r="H21" s="138">
        <v>0</v>
      </c>
      <c r="I21" s="138">
        <v>0</v>
      </c>
      <c r="J21" s="139">
        <v>0</v>
      </c>
      <c r="K21" s="139">
        <v>0</v>
      </c>
      <c r="L21" s="139">
        <f t="shared" si="1"/>
        <v>0</v>
      </c>
      <c r="M21" s="126">
        <v>825972.26</v>
      </c>
      <c r="N21" s="137">
        <f t="shared" si="2"/>
        <v>0</v>
      </c>
      <c r="O21" s="108">
        <f t="shared" si="0"/>
        <v>1</v>
      </c>
    </row>
    <row r="22" spans="1:21" x14ac:dyDescent="0.25">
      <c r="D22" s="141"/>
      <c r="E22" s="141"/>
      <c r="F22" s="141"/>
      <c r="G22" s="141"/>
      <c r="H22" s="141"/>
      <c r="I22" s="141"/>
      <c r="J22" s="141"/>
      <c r="K22" s="141"/>
      <c r="L22" s="141"/>
      <c r="M22" s="212"/>
    </row>
    <row r="27" spans="1:21" x14ac:dyDescent="0.25">
      <c r="U27" s="213"/>
    </row>
  </sheetData>
  <mergeCells count="7">
    <mergeCell ref="A1:O1"/>
    <mergeCell ref="N2:N3"/>
    <mergeCell ref="O2:O3"/>
    <mergeCell ref="A2:A3"/>
    <mergeCell ref="B2:B3"/>
    <mergeCell ref="C2:C3"/>
    <mergeCell ref="D2:L2"/>
  </mergeCells>
  <pageMargins left="0.78740157480314965" right="0.39370078740157483" top="0.39370078740157483" bottom="0.78740157480314965" header="0.31496062992125984" footer="0.31496062992125984"/>
  <pageSetup paperSize="9" scale="61" orientation="landscape" r:id="rId1"/>
  <rowBreaks count="1" manualBreakCount="1">
    <brk id="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2"/>
  <sheetViews>
    <sheetView zoomScale="70" zoomScaleNormal="70" zoomScaleSheetLayoutView="100" workbookViewId="0">
      <selection activeCell="P8" sqref="P8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16.140625" customWidth="1"/>
    <col min="5" max="5" width="14.140625" customWidth="1"/>
    <col min="6" max="6" width="16.140625" customWidth="1"/>
    <col min="7" max="7" width="13.28515625" customWidth="1"/>
    <col min="8" max="8" width="10.140625" customWidth="1"/>
  </cols>
  <sheetData>
    <row r="1" spans="1:9" ht="18" customHeight="1" x14ac:dyDescent="0.25">
      <c r="A1" s="266" t="s">
        <v>146</v>
      </c>
      <c r="B1" s="266"/>
      <c r="C1" s="266"/>
      <c r="D1" s="266"/>
      <c r="E1" s="266"/>
      <c r="F1" s="266"/>
      <c r="G1" s="266"/>
      <c r="H1" s="200"/>
      <c r="I1" s="200"/>
    </row>
    <row r="2" spans="1:9" ht="114.75" customHeight="1" x14ac:dyDescent="0.25">
      <c r="A2" s="282" t="s">
        <v>19</v>
      </c>
      <c r="B2" s="282" t="s">
        <v>92</v>
      </c>
      <c r="C2" s="253" t="s">
        <v>91</v>
      </c>
      <c r="D2" s="253" t="s">
        <v>115</v>
      </c>
      <c r="E2" s="253"/>
      <c r="F2" s="253"/>
      <c r="G2" s="253"/>
      <c r="H2" s="253" t="s">
        <v>59</v>
      </c>
      <c r="I2" s="253" t="s">
        <v>30</v>
      </c>
    </row>
    <row r="3" spans="1:9" ht="24.75" customHeight="1" x14ac:dyDescent="0.25">
      <c r="A3" s="283"/>
      <c r="B3" s="283"/>
      <c r="C3" s="253"/>
      <c r="D3" s="152" t="s">
        <v>50</v>
      </c>
      <c r="E3" s="152" t="s">
        <v>51</v>
      </c>
      <c r="F3" s="152" t="s">
        <v>48</v>
      </c>
      <c r="G3" s="152" t="s">
        <v>21</v>
      </c>
      <c r="H3" s="253"/>
      <c r="I3" s="253"/>
    </row>
    <row r="4" spans="1:9" ht="23.25" customHeight="1" x14ac:dyDescent="0.25">
      <c r="A4" s="162" t="s">
        <v>161</v>
      </c>
      <c r="B4" s="7" t="s">
        <v>0</v>
      </c>
      <c r="C4" s="14">
        <v>1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1</v>
      </c>
    </row>
    <row r="5" spans="1:9" ht="20.25" customHeight="1" x14ac:dyDescent="0.25">
      <c r="A5" s="6">
        <v>902</v>
      </c>
      <c r="B5" s="7" t="s">
        <v>1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1</v>
      </c>
    </row>
    <row r="6" spans="1:9" ht="31.5" x14ac:dyDescent="0.25">
      <c r="A6" s="6">
        <v>905</v>
      </c>
      <c r="B6" s="7" t="s">
        <v>2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</row>
    <row r="7" spans="1:9" ht="31.5" x14ac:dyDescent="0.25">
      <c r="A7" s="6">
        <v>908</v>
      </c>
      <c r="B7" s="7" t="s">
        <v>3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31.5" x14ac:dyDescent="0.25">
      <c r="A8" s="6">
        <v>910</v>
      </c>
      <c r="B8" s="7" t="s">
        <v>4</v>
      </c>
      <c r="C8" s="14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</row>
    <row r="9" spans="1:9" ht="31.5" x14ac:dyDescent="0.25">
      <c r="A9" s="6">
        <v>918</v>
      </c>
      <c r="B9" s="7" t="s">
        <v>5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</row>
    <row r="10" spans="1:9" ht="31.5" x14ac:dyDescent="0.25">
      <c r="A10" s="6">
        <v>921</v>
      </c>
      <c r="B10" s="7" t="s">
        <v>6</v>
      </c>
      <c r="C10" s="14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</row>
    <row r="11" spans="1:9" ht="35.25" customHeight="1" x14ac:dyDescent="0.25">
      <c r="A11" s="6">
        <v>922</v>
      </c>
      <c r="B11" s="7" t="s">
        <v>7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</row>
    <row r="12" spans="1:9" ht="31.5" x14ac:dyDescent="0.25">
      <c r="A12" s="6">
        <v>923</v>
      </c>
      <c r="B12" s="7" t="s">
        <v>8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</row>
    <row r="13" spans="1:9" ht="31.5" x14ac:dyDescent="0.25">
      <c r="A13" s="6">
        <v>925</v>
      </c>
      <c r="B13" s="7" t="s">
        <v>9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</row>
    <row r="14" spans="1:9" ht="31.5" x14ac:dyDescent="0.25">
      <c r="A14" s="6">
        <v>926</v>
      </c>
      <c r="B14" s="7" t="s">
        <v>10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</row>
    <row r="15" spans="1:9" ht="31.5" x14ac:dyDescent="0.25">
      <c r="A15" s="6">
        <v>929</v>
      </c>
      <c r="B15" s="7" t="s">
        <v>11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</row>
    <row r="16" spans="1:9" ht="31.5" x14ac:dyDescent="0.25">
      <c r="A16" s="6">
        <v>930</v>
      </c>
      <c r="B16" s="7" t="s">
        <v>12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</row>
    <row r="17" spans="1:9" ht="31.5" x14ac:dyDescent="0.25">
      <c r="A17" s="6">
        <v>934</v>
      </c>
      <c r="B17" s="7" t="s">
        <v>13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</row>
    <row r="18" spans="1:9" ht="31.5" x14ac:dyDescent="0.25">
      <c r="A18" s="6">
        <v>942</v>
      </c>
      <c r="B18" s="7" t="s">
        <v>14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</row>
    <row r="19" spans="1:9" ht="31.5" x14ac:dyDescent="0.25">
      <c r="A19" s="6">
        <v>962</v>
      </c>
      <c r="B19" s="7" t="s">
        <v>15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</row>
    <row r="20" spans="1:9" ht="31.5" x14ac:dyDescent="0.25">
      <c r="A20" s="6">
        <v>972</v>
      </c>
      <c r="B20" s="7" t="s">
        <v>16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</row>
    <row r="21" spans="1:9" ht="31.5" x14ac:dyDescent="0.25">
      <c r="A21" s="6">
        <v>982</v>
      </c>
      <c r="B21" s="7" t="s">
        <v>17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</row>
    <row r="22" spans="1:9" ht="31.5" x14ac:dyDescent="0.25">
      <c r="A22" s="6">
        <v>992</v>
      </c>
      <c r="B22" s="7" t="s">
        <v>18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</row>
  </sheetData>
  <mergeCells count="7">
    <mergeCell ref="H2:H3"/>
    <mergeCell ref="I2:I3"/>
    <mergeCell ref="B2:B3"/>
    <mergeCell ref="A2:A3"/>
    <mergeCell ref="A1:G1"/>
    <mergeCell ref="C2:C3"/>
    <mergeCell ref="D2:G2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2"/>
  <sheetViews>
    <sheetView zoomScale="70" zoomScaleNormal="70" zoomScaleSheetLayoutView="100" workbookViewId="0">
      <selection activeCell="F14" sqref="F1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" customWidth="1"/>
    <col min="5" max="5" width="23.5703125" customWidth="1"/>
    <col min="6" max="6" width="16.140625" customWidth="1"/>
    <col min="7" max="7" width="13.28515625" customWidth="1"/>
  </cols>
  <sheetData>
    <row r="1" spans="1:7" ht="18" customHeight="1" x14ac:dyDescent="0.25">
      <c r="A1" s="284" t="s">
        <v>147</v>
      </c>
      <c r="B1" s="284"/>
      <c r="C1" s="284"/>
      <c r="D1" s="284"/>
      <c r="E1" s="284"/>
      <c r="F1" s="284"/>
      <c r="G1" s="284"/>
    </row>
    <row r="2" spans="1:7" ht="161.25" customHeight="1" x14ac:dyDescent="0.25">
      <c r="A2" s="282" t="s">
        <v>19</v>
      </c>
      <c r="B2" s="282" t="s">
        <v>92</v>
      </c>
      <c r="C2" s="285" t="s">
        <v>91</v>
      </c>
      <c r="D2" s="129" t="s">
        <v>190</v>
      </c>
      <c r="E2" s="129" t="s">
        <v>191</v>
      </c>
      <c r="F2" s="280" t="s">
        <v>29</v>
      </c>
      <c r="G2" s="253" t="s">
        <v>30</v>
      </c>
    </row>
    <row r="3" spans="1:7" ht="30" customHeight="1" x14ac:dyDescent="0.25">
      <c r="A3" s="283"/>
      <c r="B3" s="283"/>
      <c r="C3" s="285"/>
      <c r="D3" s="286" t="s">
        <v>187</v>
      </c>
      <c r="E3" s="287"/>
      <c r="F3" s="281"/>
      <c r="G3" s="253"/>
    </row>
    <row r="4" spans="1:7" ht="20.25" customHeight="1" x14ac:dyDescent="0.25">
      <c r="A4" s="162" t="s">
        <v>161</v>
      </c>
      <c r="B4" s="7" t="s">
        <v>0</v>
      </c>
      <c r="C4" s="14">
        <v>1</v>
      </c>
      <c r="D4" s="139">
        <v>0</v>
      </c>
      <c r="E4" s="139">
        <v>0</v>
      </c>
      <c r="F4" s="14">
        <v>0</v>
      </c>
      <c r="G4" s="14"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138">
        <v>48.77</v>
      </c>
      <c r="E5" s="138">
        <v>404.11</v>
      </c>
      <c r="F5" s="27" t="s">
        <v>210</v>
      </c>
      <c r="G5" s="125">
        <v>0</v>
      </c>
    </row>
    <row r="6" spans="1:7" ht="31.5" x14ac:dyDescent="0.25">
      <c r="A6" s="6">
        <v>905</v>
      </c>
      <c r="B6" s="7" t="s">
        <v>2</v>
      </c>
      <c r="C6" s="14">
        <v>1</v>
      </c>
      <c r="D6" s="139">
        <v>0</v>
      </c>
      <c r="E6" s="139">
        <v>0</v>
      </c>
      <c r="F6" s="27">
        <v>0</v>
      </c>
      <c r="G6" s="14"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139">
        <v>0</v>
      </c>
      <c r="E7" s="139">
        <v>0</v>
      </c>
      <c r="F7" s="27">
        <v>0</v>
      </c>
      <c r="G7" s="14"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139">
        <v>0</v>
      </c>
      <c r="E8" s="139">
        <v>0</v>
      </c>
      <c r="F8" s="27">
        <v>0</v>
      </c>
      <c r="G8" s="14"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139">
        <v>45476.68</v>
      </c>
      <c r="E9" s="139">
        <v>17408.25</v>
      </c>
      <c r="F9" s="27">
        <f>E9/D9*100</f>
        <v>38.27950941009766</v>
      </c>
      <c r="G9" s="14">
        <v>1</v>
      </c>
    </row>
    <row r="10" spans="1:7" ht="31.5" x14ac:dyDescent="0.25">
      <c r="A10" s="6">
        <v>921</v>
      </c>
      <c r="B10" s="7" t="s">
        <v>6</v>
      </c>
      <c r="C10" s="14">
        <v>1</v>
      </c>
      <c r="D10" s="139">
        <v>0</v>
      </c>
      <c r="E10" s="139">
        <v>115.81</v>
      </c>
      <c r="F10" s="27">
        <v>100</v>
      </c>
      <c r="G10" s="14">
        <v>0</v>
      </c>
    </row>
    <row r="11" spans="1:7" ht="31.5" x14ac:dyDescent="0.25">
      <c r="A11" s="6">
        <v>923</v>
      </c>
      <c r="B11" s="7" t="s">
        <v>8</v>
      </c>
      <c r="C11" s="14">
        <v>1</v>
      </c>
      <c r="D11" s="139">
        <v>5457.83</v>
      </c>
      <c r="E11" s="139">
        <v>264424.09999999998</v>
      </c>
      <c r="F11" s="27" t="s">
        <v>210</v>
      </c>
      <c r="G11" s="14">
        <v>0</v>
      </c>
    </row>
    <row r="12" spans="1:7" ht="31.5" x14ac:dyDescent="0.25">
      <c r="A12" s="6">
        <v>925</v>
      </c>
      <c r="B12" s="7" t="s">
        <v>9</v>
      </c>
      <c r="C12" s="14">
        <v>1</v>
      </c>
      <c r="D12" s="138">
        <v>19705.59</v>
      </c>
      <c r="E12" s="138">
        <v>16571.14</v>
      </c>
      <c r="F12" s="27">
        <f t="shared" ref="F12:F15" si="0">E12/D12*100</f>
        <v>84.093599836391604</v>
      </c>
      <c r="G12" s="125">
        <v>0</v>
      </c>
    </row>
    <row r="13" spans="1:7" ht="31.5" x14ac:dyDescent="0.25">
      <c r="A13" s="6">
        <v>926</v>
      </c>
      <c r="B13" s="7" t="s">
        <v>10</v>
      </c>
      <c r="C13" s="14">
        <v>1</v>
      </c>
      <c r="D13" s="139">
        <v>34.549999999999997</v>
      </c>
      <c r="E13" s="139">
        <v>16041.84</v>
      </c>
      <c r="F13" s="27" t="s">
        <v>210</v>
      </c>
      <c r="G13" s="14">
        <v>0</v>
      </c>
    </row>
    <row r="14" spans="1:7" ht="31.5" x14ac:dyDescent="0.25">
      <c r="A14" s="6">
        <v>929</v>
      </c>
      <c r="B14" s="7" t="s">
        <v>11</v>
      </c>
      <c r="C14" s="14">
        <v>1</v>
      </c>
      <c r="D14" s="139">
        <v>3</v>
      </c>
      <c r="E14" s="139">
        <v>160.05000000000001</v>
      </c>
      <c r="F14" s="27" t="s">
        <v>210</v>
      </c>
      <c r="G14" s="14">
        <v>0</v>
      </c>
    </row>
    <row r="15" spans="1:7" ht="31.5" x14ac:dyDescent="0.25">
      <c r="A15" s="6">
        <v>930</v>
      </c>
      <c r="B15" s="7" t="s">
        <v>12</v>
      </c>
      <c r="C15" s="14">
        <v>1</v>
      </c>
      <c r="D15" s="138">
        <v>29.57</v>
      </c>
      <c r="E15" s="138">
        <v>0</v>
      </c>
      <c r="F15" s="27">
        <f t="shared" si="0"/>
        <v>0</v>
      </c>
      <c r="G15" s="125">
        <v>1</v>
      </c>
    </row>
    <row r="16" spans="1:7" ht="31.5" x14ac:dyDescent="0.25">
      <c r="A16" s="6">
        <v>934</v>
      </c>
      <c r="B16" s="7" t="s">
        <v>13</v>
      </c>
      <c r="C16" s="14">
        <v>1</v>
      </c>
      <c r="D16" s="139">
        <v>0</v>
      </c>
      <c r="E16" s="139">
        <v>0</v>
      </c>
      <c r="F16" s="27">
        <v>0</v>
      </c>
      <c r="G16" s="14">
        <v>1</v>
      </c>
    </row>
    <row r="17" spans="1:7" ht="31.5" x14ac:dyDescent="0.25">
      <c r="A17" s="6">
        <v>942</v>
      </c>
      <c r="B17" s="7" t="s">
        <v>14</v>
      </c>
      <c r="C17" s="14">
        <v>1</v>
      </c>
      <c r="D17" s="139">
        <v>0</v>
      </c>
      <c r="E17" s="139">
        <v>207.1</v>
      </c>
      <c r="F17" s="27">
        <v>100</v>
      </c>
      <c r="G17" s="14">
        <v>0</v>
      </c>
    </row>
    <row r="18" spans="1:7" ht="31.5" x14ac:dyDescent="0.25">
      <c r="A18" s="6">
        <v>962</v>
      </c>
      <c r="B18" s="7" t="s">
        <v>15</v>
      </c>
      <c r="C18" s="14">
        <v>1</v>
      </c>
      <c r="D18" s="139">
        <v>0</v>
      </c>
      <c r="E18" s="139">
        <v>0</v>
      </c>
      <c r="F18" s="27">
        <v>0</v>
      </c>
      <c r="G18" s="14">
        <v>1</v>
      </c>
    </row>
    <row r="19" spans="1:7" ht="31.5" x14ac:dyDescent="0.25">
      <c r="A19" s="6">
        <v>972</v>
      </c>
      <c r="B19" s="7" t="s">
        <v>16</v>
      </c>
      <c r="C19" s="14">
        <v>1</v>
      </c>
      <c r="D19" s="139">
        <v>0</v>
      </c>
      <c r="E19" s="139">
        <v>0</v>
      </c>
      <c r="F19" s="27">
        <v>0</v>
      </c>
      <c r="G19" s="14">
        <v>1</v>
      </c>
    </row>
    <row r="20" spans="1:7" ht="31.5" x14ac:dyDescent="0.25">
      <c r="A20" s="6">
        <v>982</v>
      </c>
      <c r="B20" s="7" t="s">
        <v>17</v>
      </c>
      <c r="C20" s="14">
        <v>1</v>
      </c>
      <c r="D20" s="139">
        <v>0</v>
      </c>
      <c r="E20" s="139">
        <v>0</v>
      </c>
      <c r="F20" s="27">
        <v>0</v>
      </c>
      <c r="G20" s="14">
        <v>1</v>
      </c>
    </row>
    <row r="21" spans="1:7" ht="31.5" x14ac:dyDescent="0.25">
      <c r="A21" s="6">
        <v>992</v>
      </c>
      <c r="B21" s="7" t="s">
        <v>18</v>
      </c>
      <c r="C21" s="14">
        <v>1</v>
      </c>
      <c r="D21" s="139">
        <v>0</v>
      </c>
      <c r="E21" s="139">
        <v>0</v>
      </c>
      <c r="F21" s="27">
        <v>0</v>
      </c>
      <c r="G21" s="14">
        <v>1</v>
      </c>
    </row>
    <row r="22" spans="1:7" x14ac:dyDescent="0.25">
      <c r="E22" s="234"/>
    </row>
  </sheetData>
  <mergeCells count="7">
    <mergeCell ref="A1:G1"/>
    <mergeCell ref="F2:F3"/>
    <mergeCell ref="G2:G3"/>
    <mergeCell ref="A2:A3"/>
    <mergeCell ref="B2:B3"/>
    <mergeCell ref="C2:C3"/>
    <mergeCell ref="D3:E3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topLeftCell="A7" zoomScale="85" zoomScaleNormal="85" zoomScaleSheetLayoutView="100" workbookViewId="0">
      <selection activeCell="E12" sqref="E12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6.28515625" customWidth="1"/>
    <col min="5" max="5" width="26.85546875" customWidth="1"/>
    <col min="6" max="6" width="17" customWidth="1"/>
    <col min="7" max="7" width="13.28515625" customWidth="1"/>
  </cols>
  <sheetData>
    <row r="1" spans="1:7" ht="45.75" customHeight="1" x14ac:dyDescent="0.25">
      <c r="A1" s="262" t="s">
        <v>148</v>
      </c>
      <c r="B1" s="262"/>
      <c r="C1" s="262"/>
      <c r="D1" s="262"/>
      <c r="E1" s="262"/>
      <c r="F1" s="262"/>
      <c r="G1" s="262"/>
    </row>
    <row r="2" spans="1:7" ht="132.75" customHeight="1" x14ac:dyDescent="0.25">
      <c r="A2" s="11" t="s">
        <v>19</v>
      </c>
      <c r="B2" s="11" t="s">
        <v>92</v>
      </c>
      <c r="C2" s="89" t="s">
        <v>110</v>
      </c>
      <c r="D2" s="81" t="s">
        <v>76</v>
      </c>
      <c r="E2" s="135" t="s">
        <v>77</v>
      </c>
      <c r="F2" s="89" t="s">
        <v>29</v>
      </c>
      <c r="G2" s="89" t="s">
        <v>30</v>
      </c>
    </row>
    <row r="3" spans="1:7" ht="47.25" customHeight="1" x14ac:dyDescent="0.25">
      <c r="A3" s="11"/>
      <c r="B3" s="11"/>
      <c r="C3" s="10"/>
      <c r="D3" s="217" t="s">
        <v>202</v>
      </c>
      <c r="E3" s="218" t="s">
        <v>184</v>
      </c>
      <c r="F3" s="10"/>
      <c r="G3" s="10"/>
    </row>
    <row r="4" spans="1:7" ht="23.25" customHeight="1" x14ac:dyDescent="0.25">
      <c r="A4" s="162" t="s">
        <v>161</v>
      </c>
      <c r="B4" s="7" t="s">
        <v>0</v>
      </c>
      <c r="C4" s="66">
        <v>0</v>
      </c>
      <c r="D4" s="73" t="s">
        <v>52</v>
      </c>
      <c r="E4" s="219" t="s">
        <v>52</v>
      </c>
      <c r="F4" s="73" t="s">
        <v>52</v>
      </c>
      <c r="G4" s="66">
        <v>0</v>
      </c>
    </row>
    <row r="5" spans="1:7" ht="20.25" customHeight="1" x14ac:dyDescent="0.25">
      <c r="A5" s="6">
        <v>902</v>
      </c>
      <c r="B5" s="7" t="s">
        <v>1</v>
      </c>
      <c r="C5" s="66">
        <v>1</v>
      </c>
      <c r="D5" s="167">
        <v>1685.4</v>
      </c>
      <c r="E5" s="220">
        <v>85771</v>
      </c>
      <c r="F5" s="74">
        <f>D5/E5*100</f>
        <v>1.9649998251157152</v>
      </c>
      <c r="G5" s="67">
        <v>1</v>
      </c>
    </row>
    <row r="6" spans="1:7" ht="31.5" x14ac:dyDescent="0.25">
      <c r="A6" s="6">
        <v>905</v>
      </c>
      <c r="B6" s="7" t="s">
        <v>2</v>
      </c>
      <c r="C6" s="66">
        <v>0</v>
      </c>
      <c r="D6" s="73" t="s">
        <v>52</v>
      </c>
      <c r="E6" s="219" t="s">
        <v>52</v>
      </c>
      <c r="F6" s="73" t="s">
        <v>52</v>
      </c>
      <c r="G6" s="66">
        <v>0</v>
      </c>
    </row>
    <row r="7" spans="1:7" ht="31.5" x14ac:dyDescent="0.25">
      <c r="A7" s="6">
        <v>908</v>
      </c>
      <c r="B7" s="7" t="s">
        <v>3</v>
      </c>
      <c r="C7" s="66">
        <v>0</v>
      </c>
      <c r="D7" s="73" t="s">
        <v>52</v>
      </c>
      <c r="E7" s="136" t="s">
        <v>52</v>
      </c>
      <c r="F7" s="73" t="s">
        <v>52</v>
      </c>
      <c r="G7" s="66">
        <v>0</v>
      </c>
    </row>
    <row r="8" spans="1:7" ht="31.5" x14ac:dyDescent="0.25">
      <c r="A8" s="6">
        <v>910</v>
      </c>
      <c r="B8" s="7" t="s">
        <v>4</v>
      </c>
      <c r="C8" s="66">
        <v>0</v>
      </c>
      <c r="D8" s="73" t="s">
        <v>52</v>
      </c>
      <c r="E8" s="136" t="s">
        <v>52</v>
      </c>
      <c r="F8" s="73" t="s">
        <v>52</v>
      </c>
      <c r="G8" s="66">
        <v>0</v>
      </c>
    </row>
    <row r="9" spans="1:7" ht="31.5" x14ac:dyDescent="0.25">
      <c r="A9" s="6">
        <v>918</v>
      </c>
      <c r="B9" s="7" t="s">
        <v>5</v>
      </c>
      <c r="C9" s="66">
        <v>0</v>
      </c>
      <c r="D9" s="73" t="s">
        <v>52</v>
      </c>
      <c r="E9" s="136" t="s">
        <v>52</v>
      </c>
      <c r="F9" s="73" t="s">
        <v>52</v>
      </c>
      <c r="G9" s="66">
        <v>0</v>
      </c>
    </row>
    <row r="10" spans="1:7" ht="31.5" x14ac:dyDescent="0.25">
      <c r="A10" s="6">
        <v>921</v>
      </c>
      <c r="B10" s="7" t="s">
        <v>6</v>
      </c>
      <c r="C10" s="66">
        <v>0</v>
      </c>
      <c r="D10" s="215" t="s">
        <v>52</v>
      </c>
      <c r="E10" s="136" t="s">
        <v>52</v>
      </c>
      <c r="F10" s="73" t="s">
        <v>52</v>
      </c>
      <c r="G10" s="66">
        <v>0</v>
      </c>
    </row>
    <row r="11" spans="1:7" ht="31.5" x14ac:dyDescent="0.25">
      <c r="A11" s="6">
        <v>923</v>
      </c>
      <c r="B11" s="7" t="s">
        <v>8</v>
      </c>
      <c r="C11" s="66">
        <v>1</v>
      </c>
      <c r="D11" s="168">
        <v>3603.1</v>
      </c>
      <c r="E11" s="214">
        <v>88371.63</v>
      </c>
      <c r="F11" s="74">
        <f>D11/E11*100</f>
        <v>4.0772134677158265</v>
      </c>
      <c r="G11" s="66">
        <v>0.5</v>
      </c>
    </row>
    <row r="12" spans="1:7" ht="31.5" x14ac:dyDescent="0.25">
      <c r="A12" s="6">
        <v>925</v>
      </c>
      <c r="B12" s="7" t="s">
        <v>9</v>
      </c>
      <c r="C12" s="66">
        <v>1</v>
      </c>
      <c r="D12" s="168">
        <v>56589.2</v>
      </c>
      <c r="E12" s="214">
        <v>5487914.2800000003</v>
      </c>
      <c r="F12" s="74">
        <f>D12/E12*100</f>
        <v>1.0311604211135745</v>
      </c>
      <c r="G12" s="66">
        <v>1</v>
      </c>
    </row>
    <row r="13" spans="1:7" ht="31.5" x14ac:dyDescent="0.25">
      <c r="A13" s="6">
        <v>926</v>
      </c>
      <c r="B13" s="7" t="s">
        <v>10</v>
      </c>
      <c r="C13" s="66">
        <v>1</v>
      </c>
      <c r="D13" s="168">
        <v>4706.03</v>
      </c>
      <c r="E13" s="214">
        <v>955027.7</v>
      </c>
      <c r="F13" s="74">
        <f>D13/E13*100</f>
        <v>0.49276371774347488</v>
      </c>
      <c r="G13" s="66">
        <v>1</v>
      </c>
    </row>
    <row r="14" spans="1:7" ht="31.5" x14ac:dyDescent="0.25">
      <c r="A14" s="6">
        <v>929</v>
      </c>
      <c r="B14" s="7" t="s">
        <v>11</v>
      </c>
      <c r="C14" s="66">
        <v>1</v>
      </c>
      <c r="D14" s="168">
        <v>8614.4</v>
      </c>
      <c r="E14" s="214">
        <v>486923.5</v>
      </c>
      <c r="F14" s="74">
        <f>D14/E14*100</f>
        <v>1.7691485418140629</v>
      </c>
      <c r="G14" s="66">
        <v>1</v>
      </c>
    </row>
    <row r="15" spans="1:7" ht="31.5" x14ac:dyDescent="0.25">
      <c r="A15" s="6">
        <v>930</v>
      </c>
      <c r="B15" s="7" t="s">
        <v>12</v>
      </c>
      <c r="C15" s="66">
        <v>0</v>
      </c>
      <c r="D15" s="216" t="s">
        <v>52</v>
      </c>
      <c r="E15" s="136" t="s">
        <v>52</v>
      </c>
      <c r="F15" s="73" t="s">
        <v>52</v>
      </c>
      <c r="G15" s="66">
        <v>0</v>
      </c>
    </row>
    <row r="16" spans="1:7" ht="31.5" x14ac:dyDescent="0.25">
      <c r="A16" s="6">
        <v>934</v>
      </c>
      <c r="B16" s="7" t="s">
        <v>13</v>
      </c>
      <c r="C16" s="66">
        <v>0</v>
      </c>
      <c r="D16" s="73" t="s">
        <v>52</v>
      </c>
      <c r="E16" s="136" t="s">
        <v>52</v>
      </c>
      <c r="F16" s="73" t="s">
        <v>52</v>
      </c>
      <c r="G16" s="66">
        <v>0</v>
      </c>
    </row>
    <row r="17" spans="1:7" ht="31.5" x14ac:dyDescent="0.25">
      <c r="A17" s="6">
        <v>942</v>
      </c>
      <c r="B17" s="7" t="s">
        <v>14</v>
      </c>
      <c r="C17" s="66">
        <v>0</v>
      </c>
      <c r="D17" s="73" t="s">
        <v>52</v>
      </c>
      <c r="E17" s="136" t="s">
        <v>52</v>
      </c>
      <c r="F17" s="73" t="s">
        <v>52</v>
      </c>
      <c r="G17" s="66">
        <v>0</v>
      </c>
    </row>
    <row r="18" spans="1:7" ht="31.5" x14ac:dyDescent="0.25">
      <c r="A18" s="6">
        <v>962</v>
      </c>
      <c r="B18" s="7" t="s">
        <v>15</v>
      </c>
      <c r="C18" s="66">
        <v>0</v>
      </c>
      <c r="D18" s="73" t="s">
        <v>52</v>
      </c>
      <c r="E18" s="136" t="s">
        <v>52</v>
      </c>
      <c r="F18" s="73" t="s">
        <v>52</v>
      </c>
      <c r="G18" s="66">
        <v>0</v>
      </c>
    </row>
    <row r="19" spans="1:7" ht="31.5" x14ac:dyDescent="0.25">
      <c r="A19" s="6">
        <v>972</v>
      </c>
      <c r="B19" s="7" t="s">
        <v>16</v>
      </c>
      <c r="C19" s="66">
        <v>0</v>
      </c>
      <c r="D19" s="73" t="s">
        <v>52</v>
      </c>
      <c r="E19" s="136" t="s">
        <v>52</v>
      </c>
      <c r="F19" s="73" t="s">
        <v>52</v>
      </c>
      <c r="G19" s="66">
        <v>0</v>
      </c>
    </row>
    <row r="20" spans="1:7" ht="31.5" x14ac:dyDescent="0.25">
      <c r="A20" s="6">
        <v>982</v>
      </c>
      <c r="B20" s="7" t="s">
        <v>17</v>
      </c>
      <c r="C20" s="66">
        <v>0</v>
      </c>
      <c r="D20" s="73" t="s">
        <v>52</v>
      </c>
      <c r="E20" s="136" t="s">
        <v>52</v>
      </c>
      <c r="F20" s="73" t="s">
        <v>52</v>
      </c>
      <c r="G20" s="66">
        <v>0</v>
      </c>
    </row>
    <row r="21" spans="1:7" ht="31.5" x14ac:dyDescent="0.25">
      <c r="A21" s="6">
        <v>992</v>
      </c>
      <c r="B21" s="7" t="s">
        <v>18</v>
      </c>
      <c r="C21" s="66">
        <v>0</v>
      </c>
      <c r="D21" s="73" t="s">
        <v>52</v>
      </c>
      <c r="E21" s="136" t="s">
        <v>52</v>
      </c>
      <c r="F21" s="73" t="s">
        <v>52</v>
      </c>
      <c r="G21" s="66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1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D12" sqref="D12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9.140625" style="58" customWidth="1"/>
    <col min="4" max="4" width="30.42578125" style="58" customWidth="1"/>
    <col min="5" max="5" width="27.85546875" style="58" customWidth="1"/>
    <col min="6" max="6" width="14.42578125" style="58" customWidth="1"/>
    <col min="7" max="7" width="17.28515625" style="58" customWidth="1"/>
    <col min="8" max="16384" width="9.140625" style="58"/>
  </cols>
  <sheetData>
    <row r="1" spans="1:7" ht="45.75" customHeight="1" x14ac:dyDescent="0.25">
      <c r="A1" s="262" t="s">
        <v>149</v>
      </c>
      <c r="B1" s="262"/>
      <c r="C1" s="262"/>
      <c r="D1" s="262"/>
      <c r="E1" s="262"/>
      <c r="F1" s="262"/>
      <c r="G1" s="262"/>
    </row>
    <row r="2" spans="1:7" ht="112.5" customHeight="1" x14ac:dyDescent="0.25">
      <c r="A2" s="91" t="s">
        <v>19</v>
      </c>
      <c r="B2" s="91" t="s">
        <v>92</v>
      </c>
      <c r="C2" s="90" t="s">
        <v>110</v>
      </c>
      <c r="D2" s="76" t="s">
        <v>204</v>
      </c>
      <c r="E2" s="221" t="s">
        <v>203</v>
      </c>
      <c r="F2" s="90" t="s">
        <v>29</v>
      </c>
      <c r="G2" s="90" t="s">
        <v>30</v>
      </c>
    </row>
    <row r="3" spans="1:7" ht="56.25" customHeight="1" x14ac:dyDescent="0.25">
      <c r="A3" s="91"/>
      <c r="B3" s="91"/>
      <c r="C3" s="90"/>
      <c r="D3" s="166" t="s">
        <v>205</v>
      </c>
      <c r="E3" s="166" t="s">
        <v>206</v>
      </c>
      <c r="F3" s="90"/>
      <c r="G3" s="90"/>
    </row>
    <row r="4" spans="1:7" ht="23.25" customHeight="1" x14ac:dyDescent="0.25">
      <c r="A4" s="6">
        <v>901</v>
      </c>
      <c r="B4" s="7" t="s">
        <v>0</v>
      </c>
      <c r="C4" s="66">
        <v>0</v>
      </c>
      <c r="D4" s="73" t="s">
        <v>52</v>
      </c>
      <c r="E4" s="73" t="s">
        <v>52</v>
      </c>
      <c r="F4" s="73" t="s">
        <v>52</v>
      </c>
      <c r="G4" s="111">
        <v>0</v>
      </c>
    </row>
    <row r="5" spans="1:7" ht="20.25" customHeight="1" x14ac:dyDescent="0.25">
      <c r="A5" s="6">
        <v>902</v>
      </c>
      <c r="B5" s="7" t="s">
        <v>1</v>
      </c>
      <c r="C5" s="66">
        <v>1</v>
      </c>
      <c r="D5" s="168">
        <f>'2.8'!D5</f>
        <v>1685.4</v>
      </c>
      <c r="E5" s="167">
        <v>4379.72</v>
      </c>
      <c r="F5" s="111">
        <f>D5/E5*100</f>
        <v>38.48191208570411</v>
      </c>
      <c r="G5" s="111">
        <v>1</v>
      </c>
    </row>
    <row r="6" spans="1:7" ht="31.5" x14ac:dyDescent="0.25">
      <c r="A6" s="6">
        <v>905</v>
      </c>
      <c r="B6" s="7" t="s">
        <v>2</v>
      </c>
      <c r="C6" s="66">
        <v>0</v>
      </c>
      <c r="D6" s="222" t="str">
        <f>'2.8'!D6</f>
        <v>не оценивается</v>
      </c>
      <c r="E6" s="73" t="s">
        <v>52</v>
      </c>
      <c r="F6" s="73" t="s">
        <v>52</v>
      </c>
      <c r="G6" s="111">
        <v>0</v>
      </c>
    </row>
    <row r="7" spans="1:7" ht="31.5" x14ac:dyDescent="0.25">
      <c r="A7" s="6">
        <v>908</v>
      </c>
      <c r="B7" s="7" t="s">
        <v>3</v>
      </c>
      <c r="C7" s="66">
        <v>0</v>
      </c>
      <c r="D7" s="222" t="str">
        <f>'2.8'!D7</f>
        <v>не оценивается</v>
      </c>
      <c r="E7" s="73" t="s">
        <v>52</v>
      </c>
      <c r="F7" s="73" t="s">
        <v>52</v>
      </c>
      <c r="G7" s="111">
        <v>0</v>
      </c>
    </row>
    <row r="8" spans="1:7" ht="31.5" x14ac:dyDescent="0.25">
      <c r="A8" s="6">
        <v>910</v>
      </c>
      <c r="B8" s="7" t="s">
        <v>4</v>
      </c>
      <c r="C8" s="66">
        <v>0</v>
      </c>
      <c r="D8" s="222" t="str">
        <f>'2.8'!D8</f>
        <v>не оценивается</v>
      </c>
      <c r="E8" s="73" t="s">
        <v>52</v>
      </c>
      <c r="F8" s="73" t="s">
        <v>52</v>
      </c>
      <c r="G8" s="111">
        <v>0</v>
      </c>
    </row>
    <row r="9" spans="1:7" ht="31.5" x14ac:dyDescent="0.25">
      <c r="A9" s="6">
        <v>918</v>
      </c>
      <c r="B9" s="7" t="s">
        <v>5</v>
      </c>
      <c r="C9" s="66">
        <v>0</v>
      </c>
      <c r="D9" s="222" t="str">
        <f>'2.8'!D9</f>
        <v>не оценивается</v>
      </c>
      <c r="E9" s="73" t="s">
        <v>52</v>
      </c>
      <c r="F9" s="73" t="s">
        <v>52</v>
      </c>
      <c r="G9" s="111">
        <v>0</v>
      </c>
    </row>
    <row r="10" spans="1:7" ht="31.5" x14ac:dyDescent="0.25">
      <c r="A10" s="6">
        <v>921</v>
      </c>
      <c r="B10" s="7" t="s">
        <v>6</v>
      </c>
      <c r="C10" s="66">
        <v>0</v>
      </c>
      <c r="D10" s="222" t="str">
        <f>'2.8'!D10</f>
        <v>не оценивается</v>
      </c>
      <c r="E10" s="73" t="s">
        <v>52</v>
      </c>
      <c r="F10" s="73" t="s">
        <v>52</v>
      </c>
      <c r="G10" s="111">
        <v>0</v>
      </c>
    </row>
    <row r="11" spans="1:7" ht="31.5" x14ac:dyDescent="0.25">
      <c r="A11" s="6">
        <v>923</v>
      </c>
      <c r="B11" s="7" t="s">
        <v>8</v>
      </c>
      <c r="C11" s="66">
        <v>1</v>
      </c>
      <c r="D11" s="168">
        <f>'2.8'!D11</f>
        <v>3603.1</v>
      </c>
      <c r="E11" s="168">
        <v>5644.36</v>
      </c>
      <c r="F11" s="111">
        <f>D11/E11*100</f>
        <v>63.835403836750316</v>
      </c>
      <c r="G11" s="111">
        <v>1</v>
      </c>
    </row>
    <row r="12" spans="1:7" ht="31.5" x14ac:dyDescent="0.25">
      <c r="A12" s="6">
        <v>925</v>
      </c>
      <c r="B12" s="7" t="s">
        <v>9</v>
      </c>
      <c r="C12" s="66">
        <v>1</v>
      </c>
      <c r="D12" s="168">
        <f>'2.8'!D12</f>
        <v>56589.2</v>
      </c>
      <c r="E12" s="168">
        <v>13357.88</v>
      </c>
      <c r="F12" s="111">
        <f>D12/E12*100</f>
        <v>423.63908045288622</v>
      </c>
      <c r="G12" s="111">
        <v>0</v>
      </c>
    </row>
    <row r="13" spans="1:7" ht="31.5" x14ac:dyDescent="0.25">
      <c r="A13" s="6">
        <v>926</v>
      </c>
      <c r="B13" s="7" t="s">
        <v>10</v>
      </c>
      <c r="C13" s="66">
        <v>1</v>
      </c>
      <c r="D13" s="168">
        <f>'2.8'!D13</f>
        <v>4706.03</v>
      </c>
      <c r="E13" s="168">
        <v>2493.0500000000002</v>
      </c>
      <c r="F13" s="111">
        <f>D13/E13*100</f>
        <v>188.76596939491785</v>
      </c>
      <c r="G13" s="111">
        <v>0</v>
      </c>
    </row>
    <row r="14" spans="1:7" ht="31.5" x14ac:dyDescent="0.25">
      <c r="A14" s="6">
        <v>929</v>
      </c>
      <c r="B14" s="7" t="s">
        <v>11</v>
      </c>
      <c r="C14" s="66">
        <v>1</v>
      </c>
      <c r="D14" s="168">
        <f>'2.8'!D14</f>
        <v>8614.4</v>
      </c>
      <c r="E14" s="168">
        <v>15069.74</v>
      </c>
      <c r="F14" s="111">
        <f>D14/E14*100</f>
        <v>57.163560884262097</v>
      </c>
      <c r="G14" s="111">
        <v>1</v>
      </c>
    </row>
    <row r="15" spans="1:7" ht="31.5" x14ac:dyDescent="0.25">
      <c r="A15" s="6">
        <v>930</v>
      </c>
      <c r="B15" s="7" t="s">
        <v>12</v>
      </c>
      <c r="C15" s="66">
        <v>0</v>
      </c>
      <c r="D15" s="222" t="str">
        <f>'2.8'!D15</f>
        <v>не оценивается</v>
      </c>
      <c r="E15" s="73" t="s">
        <v>52</v>
      </c>
      <c r="F15" s="73" t="s">
        <v>52</v>
      </c>
      <c r="G15" s="111">
        <v>0</v>
      </c>
    </row>
    <row r="16" spans="1:7" ht="31.5" x14ac:dyDescent="0.25">
      <c r="A16" s="6">
        <v>934</v>
      </c>
      <c r="B16" s="7" t="s">
        <v>13</v>
      </c>
      <c r="C16" s="66">
        <v>0</v>
      </c>
      <c r="D16" s="222" t="str">
        <f>'2.8'!D16</f>
        <v>не оценивается</v>
      </c>
      <c r="E16" s="73" t="s">
        <v>52</v>
      </c>
      <c r="F16" s="73" t="s">
        <v>52</v>
      </c>
      <c r="G16" s="111">
        <v>0</v>
      </c>
    </row>
    <row r="17" spans="1:7" ht="31.5" x14ac:dyDescent="0.25">
      <c r="A17" s="6">
        <v>942</v>
      </c>
      <c r="B17" s="7" t="s">
        <v>14</v>
      </c>
      <c r="C17" s="66">
        <v>0</v>
      </c>
      <c r="D17" s="222" t="str">
        <f>'2.8'!D17</f>
        <v>не оценивается</v>
      </c>
      <c r="E17" s="73" t="s">
        <v>52</v>
      </c>
      <c r="F17" s="73" t="s">
        <v>52</v>
      </c>
      <c r="G17" s="111">
        <v>0</v>
      </c>
    </row>
    <row r="18" spans="1:7" ht="31.5" x14ac:dyDescent="0.25">
      <c r="A18" s="6">
        <v>962</v>
      </c>
      <c r="B18" s="7" t="s">
        <v>15</v>
      </c>
      <c r="C18" s="66">
        <v>0</v>
      </c>
      <c r="D18" s="222" t="str">
        <f>'2.8'!D18</f>
        <v>не оценивается</v>
      </c>
      <c r="E18" s="73" t="s">
        <v>52</v>
      </c>
      <c r="F18" s="73" t="s">
        <v>52</v>
      </c>
      <c r="G18" s="111">
        <v>0</v>
      </c>
    </row>
    <row r="19" spans="1:7" ht="31.5" x14ac:dyDescent="0.25">
      <c r="A19" s="6">
        <v>972</v>
      </c>
      <c r="B19" s="7" t="s">
        <v>16</v>
      </c>
      <c r="C19" s="66">
        <v>0</v>
      </c>
      <c r="D19" s="222" t="str">
        <f>'2.8'!D19</f>
        <v>не оценивается</v>
      </c>
      <c r="E19" s="73" t="s">
        <v>52</v>
      </c>
      <c r="F19" s="73" t="s">
        <v>52</v>
      </c>
      <c r="G19" s="111">
        <v>0</v>
      </c>
    </row>
    <row r="20" spans="1:7" ht="31.5" x14ac:dyDescent="0.25">
      <c r="A20" s="6">
        <v>982</v>
      </c>
      <c r="B20" s="7" t="s">
        <v>17</v>
      </c>
      <c r="C20" s="66">
        <v>0</v>
      </c>
      <c r="D20" s="222" t="str">
        <f>'2.8'!D20</f>
        <v>не оценивается</v>
      </c>
      <c r="E20" s="73" t="s">
        <v>52</v>
      </c>
      <c r="F20" s="73" t="s">
        <v>52</v>
      </c>
      <c r="G20" s="111">
        <v>0</v>
      </c>
    </row>
    <row r="21" spans="1:7" ht="31.5" x14ac:dyDescent="0.25">
      <c r="A21" s="6">
        <v>992</v>
      </c>
      <c r="B21" s="7" t="s">
        <v>18</v>
      </c>
      <c r="C21" s="66">
        <v>0</v>
      </c>
      <c r="D21" s="222" t="str">
        <f>'2.8'!D21</f>
        <v>не оценивается</v>
      </c>
      <c r="E21" s="73" t="s">
        <v>52</v>
      </c>
      <c r="F21" s="73" t="s">
        <v>52</v>
      </c>
      <c r="G21" s="111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5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3"/>
  <sheetViews>
    <sheetView topLeftCell="A2" zoomScale="70" zoomScaleNormal="70" zoomScaleSheetLayoutView="100" workbookViewId="0">
      <selection activeCell="E3" sqref="E3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0.42578125" customWidth="1"/>
    <col min="5" max="5" width="26.85546875" customWidth="1"/>
    <col min="6" max="6" width="14.42578125" customWidth="1"/>
    <col min="7" max="7" width="17.28515625" customWidth="1"/>
  </cols>
  <sheetData>
    <row r="1" spans="1:7" ht="45.75" customHeight="1" x14ac:dyDescent="0.25">
      <c r="A1" s="288" t="s">
        <v>150</v>
      </c>
      <c r="B1" s="288"/>
      <c r="C1" s="288"/>
      <c r="D1" s="288"/>
      <c r="E1" s="288"/>
      <c r="F1" s="288"/>
      <c r="G1" s="288"/>
    </row>
    <row r="2" spans="1:7" ht="129.75" customHeight="1" x14ac:dyDescent="0.25">
      <c r="A2" s="11" t="s">
        <v>19</v>
      </c>
      <c r="B2" s="11" t="s">
        <v>92</v>
      </c>
      <c r="C2" s="89" t="s">
        <v>110</v>
      </c>
      <c r="D2" s="13" t="s">
        <v>113</v>
      </c>
      <c r="E2" s="13" t="s">
        <v>114</v>
      </c>
      <c r="F2" s="89" t="s">
        <v>29</v>
      </c>
      <c r="G2" s="89" t="s">
        <v>30</v>
      </c>
    </row>
    <row r="3" spans="1:7" ht="89.25" customHeight="1" x14ac:dyDescent="0.25">
      <c r="A3" s="11"/>
      <c r="B3" s="11"/>
      <c r="C3" s="10"/>
      <c r="D3" s="152" t="s">
        <v>171</v>
      </c>
      <c r="E3" s="152" t="s">
        <v>172</v>
      </c>
      <c r="F3" s="10"/>
      <c r="G3" s="10"/>
    </row>
    <row r="4" spans="1:7" ht="23.25" customHeight="1" x14ac:dyDescent="0.25">
      <c r="A4" s="162" t="s">
        <v>161</v>
      </c>
      <c r="B4" s="7" t="s">
        <v>0</v>
      </c>
      <c r="C4" s="14">
        <v>1</v>
      </c>
      <c r="D4" s="223">
        <f>2341.1+41046.4</f>
        <v>43387.5</v>
      </c>
      <c r="E4" s="223">
        <f>2341.04+40357.37</f>
        <v>42698.41</v>
      </c>
      <c r="F4" s="111">
        <f>(D4-E4)/D4*100</f>
        <v>1.588222414289822</v>
      </c>
      <c r="G4" s="111">
        <f>IF(F4&lt;=2,1,IF(AND(F4&gt;2,F4&lt;10),((10-F4)/8),IF(F4&gt;=10,0)))</f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169">
        <v>1992223.5</v>
      </c>
      <c r="E5" s="170">
        <v>1980913.35</v>
      </c>
      <c r="F5" s="111">
        <f>(D5-E5)/D5*100</f>
        <v>0.5677149175280739</v>
      </c>
      <c r="G5" s="111">
        <f t="shared" ref="G5:G21" si="0">IF(F5&lt;=2,1,IF(AND(F5&gt;2,F5&lt;10),((10-F5)/8),IF(F5&gt;=10,0)))</f>
        <v>1</v>
      </c>
    </row>
    <row r="6" spans="1:7" ht="31.5" x14ac:dyDescent="0.25">
      <c r="A6" s="6">
        <v>905</v>
      </c>
      <c r="B6" s="7" t="s">
        <v>2</v>
      </c>
      <c r="C6" s="14">
        <v>1</v>
      </c>
      <c r="D6" s="171">
        <v>107120.6</v>
      </c>
      <c r="E6" s="172">
        <v>105313.12</v>
      </c>
      <c r="F6" s="75">
        <f>(D6-E6)/D6*100</f>
        <v>1.6873318484026512</v>
      </c>
      <c r="G6" s="75">
        <f t="shared" si="0"/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169">
        <v>15658.3</v>
      </c>
      <c r="E7" s="170">
        <v>15529.71</v>
      </c>
      <c r="F7" s="111">
        <f t="shared" ref="F7:F21" si="1">(D7-E7)/D7*100</f>
        <v>0.82122580356743802</v>
      </c>
      <c r="G7" s="111">
        <f t="shared" si="0"/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169">
        <v>22274.2</v>
      </c>
      <c r="E8" s="170">
        <v>22158.7</v>
      </c>
      <c r="F8" s="111">
        <f t="shared" si="1"/>
        <v>0.51853714162573739</v>
      </c>
      <c r="G8" s="111">
        <f t="shared" si="0"/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169">
        <v>6999118</v>
      </c>
      <c r="E9" s="170">
        <v>6572882.1200000001</v>
      </c>
      <c r="F9" s="111">
        <f t="shared" si="1"/>
        <v>6.0898513212664787</v>
      </c>
      <c r="G9" s="111">
        <f t="shared" si="0"/>
        <v>0.48876858484169017</v>
      </c>
    </row>
    <row r="10" spans="1:7" ht="31.5" x14ac:dyDescent="0.25">
      <c r="A10" s="6">
        <v>921</v>
      </c>
      <c r="B10" s="7" t="s">
        <v>6</v>
      </c>
      <c r="C10" s="14">
        <v>1</v>
      </c>
      <c r="D10" s="169">
        <v>199410.4</v>
      </c>
      <c r="E10" s="170">
        <v>199247.78</v>
      </c>
      <c r="F10" s="111">
        <f t="shared" si="1"/>
        <v>8.1550410610477367E-2</v>
      </c>
      <c r="G10" s="111">
        <f t="shared" si="0"/>
        <v>1</v>
      </c>
    </row>
    <row r="11" spans="1:7" ht="31.5" x14ac:dyDescent="0.25">
      <c r="A11" s="6">
        <v>923</v>
      </c>
      <c r="B11" s="7" t="s">
        <v>8</v>
      </c>
      <c r="C11" s="14">
        <v>1</v>
      </c>
      <c r="D11" s="169">
        <v>2341999.6</v>
      </c>
      <c r="E11" s="170">
        <v>2114424.23</v>
      </c>
      <c r="F11" s="111">
        <f t="shared" si="1"/>
        <v>9.7171395759418626</v>
      </c>
      <c r="G11" s="111">
        <f t="shared" si="0"/>
        <v>3.5357553007267173E-2</v>
      </c>
    </row>
    <row r="12" spans="1:7" ht="31.5" x14ac:dyDescent="0.25">
      <c r="A12" s="6">
        <v>925</v>
      </c>
      <c r="B12" s="7" t="s">
        <v>9</v>
      </c>
      <c r="C12" s="14">
        <v>1</v>
      </c>
      <c r="D12" s="169">
        <v>7703228.9000000004</v>
      </c>
      <c r="E12" s="170">
        <v>7693337.3200000003</v>
      </c>
      <c r="F12" s="111">
        <f t="shared" si="1"/>
        <v>0.12840823151445072</v>
      </c>
      <c r="G12" s="111">
        <f t="shared" si="0"/>
        <v>1</v>
      </c>
    </row>
    <row r="13" spans="1:7" ht="31.5" x14ac:dyDescent="0.25">
      <c r="A13" s="6">
        <v>926</v>
      </c>
      <c r="B13" s="7" t="s">
        <v>10</v>
      </c>
      <c r="C13" s="14">
        <v>1</v>
      </c>
      <c r="D13" s="169">
        <v>1251006.3</v>
      </c>
      <c r="E13" s="170">
        <v>1247492.58</v>
      </c>
      <c r="F13" s="111">
        <f t="shared" si="1"/>
        <v>0.28087148721792782</v>
      </c>
      <c r="G13" s="111">
        <f t="shared" si="0"/>
        <v>1</v>
      </c>
    </row>
    <row r="14" spans="1:7" ht="31.5" x14ac:dyDescent="0.25">
      <c r="A14" s="6">
        <v>929</v>
      </c>
      <c r="B14" s="7" t="s">
        <v>11</v>
      </c>
      <c r="C14" s="14">
        <v>1</v>
      </c>
      <c r="D14" s="169">
        <v>671873.9</v>
      </c>
      <c r="E14" s="170">
        <v>671815.7</v>
      </c>
      <c r="F14" s="111">
        <f t="shared" si="1"/>
        <v>8.6623397634689858E-3</v>
      </c>
      <c r="G14" s="111">
        <f t="shared" si="0"/>
        <v>1</v>
      </c>
    </row>
    <row r="15" spans="1:7" ht="31.5" x14ac:dyDescent="0.25">
      <c r="A15" s="6">
        <v>930</v>
      </c>
      <c r="B15" s="7" t="s">
        <v>12</v>
      </c>
      <c r="C15" s="14">
        <v>1</v>
      </c>
      <c r="D15" s="169">
        <v>205149.2</v>
      </c>
      <c r="E15" s="170">
        <v>202679.82</v>
      </c>
      <c r="F15" s="111">
        <f t="shared" si="1"/>
        <v>1.2036995513509214</v>
      </c>
      <c r="G15" s="111">
        <f t="shared" si="0"/>
        <v>1</v>
      </c>
    </row>
    <row r="16" spans="1:7" ht="31.5" x14ac:dyDescent="0.25">
      <c r="A16" s="6">
        <v>934</v>
      </c>
      <c r="B16" s="7" t="s">
        <v>13</v>
      </c>
      <c r="C16" s="14">
        <v>1</v>
      </c>
      <c r="D16" s="169">
        <v>84137</v>
      </c>
      <c r="E16" s="170">
        <v>83745.960000000006</v>
      </c>
      <c r="F16" s="111">
        <f t="shared" si="1"/>
        <v>0.46476579863792816</v>
      </c>
      <c r="G16" s="111">
        <f t="shared" si="0"/>
        <v>1</v>
      </c>
    </row>
    <row r="17" spans="1:7" ht="31.5" x14ac:dyDescent="0.25">
      <c r="A17" s="6">
        <v>942</v>
      </c>
      <c r="B17" s="7" t="s">
        <v>14</v>
      </c>
      <c r="C17" s="14">
        <v>1</v>
      </c>
      <c r="D17" s="169">
        <v>3698523.1</v>
      </c>
      <c r="E17" s="170">
        <v>3642354.67</v>
      </c>
      <c r="F17" s="111">
        <f t="shared" si="1"/>
        <v>1.518671872023732</v>
      </c>
      <c r="G17" s="111">
        <f t="shared" si="0"/>
        <v>1</v>
      </c>
    </row>
    <row r="18" spans="1:7" ht="31.5" x14ac:dyDescent="0.25">
      <c r="A18" s="6">
        <v>962</v>
      </c>
      <c r="B18" s="7" t="s">
        <v>15</v>
      </c>
      <c r="C18" s="14">
        <v>1</v>
      </c>
      <c r="D18" s="169">
        <v>494209.2</v>
      </c>
      <c r="E18" s="170">
        <v>472421.96</v>
      </c>
      <c r="F18" s="111">
        <f t="shared" si="1"/>
        <v>4.4085055478530126</v>
      </c>
      <c r="G18" s="111">
        <f t="shared" si="0"/>
        <v>0.69893680651837342</v>
      </c>
    </row>
    <row r="19" spans="1:7" ht="31.5" x14ac:dyDescent="0.25">
      <c r="A19" s="6">
        <v>972</v>
      </c>
      <c r="B19" s="7" t="s">
        <v>16</v>
      </c>
      <c r="C19" s="14">
        <v>1</v>
      </c>
      <c r="D19" s="169">
        <v>577384.6</v>
      </c>
      <c r="E19" s="170">
        <v>554613.62</v>
      </c>
      <c r="F19" s="111">
        <f t="shared" si="1"/>
        <v>3.9438149198991419</v>
      </c>
      <c r="G19" s="111">
        <f t="shared" si="0"/>
        <v>0.75702313501260732</v>
      </c>
    </row>
    <row r="20" spans="1:7" ht="31.5" x14ac:dyDescent="0.25">
      <c r="A20" s="6">
        <v>982</v>
      </c>
      <c r="B20" s="7" t="s">
        <v>17</v>
      </c>
      <c r="C20" s="14">
        <v>1</v>
      </c>
      <c r="D20" s="169">
        <v>423081.5</v>
      </c>
      <c r="E20" s="170">
        <v>419276.38</v>
      </c>
      <c r="F20" s="111">
        <f t="shared" si="1"/>
        <v>0.89938227031907458</v>
      </c>
      <c r="G20" s="111">
        <f t="shared" si="0"/>
        <v>1</v>
      </c>
    </row>
    <row r="21" spans="1:7" ht="31.5" x14ac:dyDescent="0.25">
      <c r="A21" s="6">
        <v>992</v>
      </c>
      <c r="B21" s="7" t="s">
        <v>18</v>
      </c>
      <c r="C21" s="14">
        <v>1</v>
      </c>
      <c r="D21" s="169">
        <v>828031.1</v>
      </c>
      <c r="E21" s="170">
        <v>825972.26</v>
      </c>
      <c r="F21" s="111">
        <f t="shared" si="1"/>
        <v>0.24864283479207089</v>
      </c>
      <c r="G21" s="111">
        <f t="shared" si="0"/>
        <v>1</v>
      </c>
    </row>
    <row r="23" spans="1:7" x14ac:dyDescent="0.25">
      <c r="D23" s="116"/>
      <c r="E23" s="116"/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5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tabSelected="1" zoomScale="70" zoomScaleNormal="70" zoomScaleSheetLayoutView="100" workbookViewId="0">
      <selection activeCell="O10" sqref="O10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.7109375" customWidth="1"/>
    <col min="5" max="5" width="32" customWidth="1"/>
    <col min="6" max="6" width="16.140625" customWidth="1"/>
    <col min="7" max="7" width="15.140625" customWidth="1"/>
  </cols>
  <sheetData>
    <row r="1" spans="1:7" ht="45.75" customHeight="1" x14ac:dyDescent="0.25">
      <c r="A1" s="265" t="s">
        <v>151</v>
      </c>
      <c r="B1" s="265"/>
      <c r="C1" s="265"/>
      <c r="D1" s="265"/>
      <c r="E1" s="265"/>
      <c r="F1" s="265"/>
      <c r="G1" s="265"/>
    </row>
    <row r="2" spans="1:7" ht="151.5" customHeight="1" x14ac:dyDescent="0.25">
      <c r="A2" s="2" t="s">
        <v>19</v>
      </c>
      <c r="B2" s="2" t="s">
        <v>92</v>
      </c>
      <c r="C2" s="103" t="s">
        <v>110</v>
      </c>
      <c r="D2" s="81" t="s">
        <v>90</v>
      </c>
      <c r="E2" s="81" t="s">
        <v>89</v>
      </c>
      <c r="F2" s="103" t="s">
        <v>70</v>
      </c>
      <c r="G2" s="103" t="s">
        <v>30</v>
      </c>
    </row>
    <row r="3" spans="1:7" ht="15.75" customHeight="1" x14ac:dyDescent="0.25">
      <c r="A3" s="18"/>
      <c r="B3" s="18"/>
      <c r="C3" s="17"/>
      <c r="D3" s="289" t="s">
        <v>56</v>
      </c>
      <c r="E3" s="290"/>
      <c r="F3" s="17"/>
      <c r="G3" s="17"/>
    </row>
    <row r="4" spans="1:7" ht="23.25" customHeight="1" x14ac:dyDescent="0.25">
      <c r="A4" s="162" t="s">
        <v>161</v>
      </c>
      <c r="B4" s="7" t="s">
        <v>0</v>
      </c>
      <c r="C4" s="66">
        <v>1</v>
      </c>
      <c r="D4" s="66">
        <v>37</v>
      </c>
      <c r="E4" s="66">
        <v>830</v>
      </c>
      <c r="F4" s="111">
        <f>D4/E4*100</f>
        <v>4.4578313253012052</v>
      </c>
      <c r="G4" s="111">
        <f>IF(F4&gt;10,0,(1-(F4/100))^(LN(7)/LN(1-0.17931)&lt;=10))</f>
        <v>0.95542168674698791</v>
      </c>
    </row>
    <row r="5" spans="1:7" ht="20.25" customHeight="1" x14ac:dyDescent="0.25">
      <c r="A5" s="6">
        <v>902</v>
      </c>
      <c r="B5" s="7" t="s">
        <v>1</v>
      </c>
      <c r="C5" s="66">
        <v>1</v>
      </c>
      <c r="D5" s="66">
        <v>1697</v>
      </c>
      <c r="E5" s="66">
        <v>12453</v>
      </c>
      <c r="F5" s="111">
        <f t="shared" ref="F5:F21" si="0">D5/E5*100</f>
        <v>13.627238416445836</v>
      </c>
      <c r="G5" s="111">
        <f t="shared" ref="G5:G21" si="1">IF(F5&gt;10,0,(1-(F5/100))^(LN(7)/LN(1-0.17931)&lt;=10))</f>
        <v>0</v>
      </c>
    </row>
    <row r="6" spans="1:7" ht="31.5" x14ac:dyDescent="0.25">
      <c r="A6" s="6">
        <v>905</v>
      </c>
      <c r="B6" s="7" t="s">
        <v>2</v>
      </c>
      <c r="C6" s="66">
        <v>1</v>
      </c>
      <c r="D6" s="66">
        <v>167</v>
      </c>
      <c r="E6" s="66">
        <v>1089</v>
      </c>
      <c r="F6" s="111">
        <f t="shared" si="0"/>
        <v>15.335169880624427</v>
      </c>
      <c r="G6" s="111">
        <f t="shared" si="1"/>
        <v>0</v>
      </c>
    </row>
    <row r="7" spans="1:7" ht="31.5" x14ac:dyDescent="0.25">
      <c r="A7" s="6">
        <v>908</v>
      </c>
      <c r="B7" s="7" t="s">
        <v>3</v>
      </c>
      <c r="C7" s="66">
        <v>1</v>
      </c>
      <c r="D7" s="66">
        <v>12</v>
      </c>
      <c r="E7" s="66">
        <v>352</v>
      </c>
      <c r="F7" s="111">
        <f t="shared" si="0"/>
        <v>3.4090909090909087</v>
      </c>
      <c r="G7" s="111">
        <f t="shared" si="1"/>
        <v>0.96590909090909094</v>
      </c>
    </row>
    <row r="8" spans="1:7" ht="31.5" x14ac:dyDescent="0.25">
      <c r="A8" s="6">
        <v>910</v>
      </c>
      <c r="B8" s="7" t="s">
        <v>4</v>
      </c>
      <c r="C8" s="66">
        <v>1</v>
      </c>
      <c r="D8" s="66">
        <v>95</v>
      </c>
      <c r="E8" s="66">
        <v>340</v>
      </c>
      <c r="F8" s="111">
        <f t="shared" si="0"/>
        <v>27.941176470588236</v>
      </c>
      <c r="G8" s="111">
        <f t="shared" si="1"/>
        <v>0</v>
      </c>
    </row>
    <row r="9" spans="1:7" ht="31.5" x14ac:dyDescent="0.25">
      <c r="A9" s="6">
        <v>918</v>
      </c>
      <c r="B9" s="7" t="s">
        <v>5</v>
      </c>
      <c r="C9" s="66">
        <v>1</v>
      </c>
      <c r="D9" s="66">
        <v>1579</v>
      </c>
      <c r="E9" s="66">
        <v>3984</v>
      </c>
      <c r="F9" s="111">
        <f t="shared" si="0"/>
        <v>39.633534136546182</v>
      </c>
      <c r="G9" s="111">
        <f t="shared" si="1"/>
        <v>0</v>
      </c>
    </row>
    <row r="10" spans="1:7" ht="31.5" x14ac:dyDescent="0.25">
      <c r="A10" s="6">
        <v>921</v>
      </c>
      <c r="B10" s="7" t="s">
        <v>6</v>
      </c>
      <c r="C10" s="66">
        <v>1</v>
      </c>
      <c r="D10" s="66">
        <v>187</v>
      </c>
      <c r="E10" s="66">
        <v>1759</v>
      </c>
      <c r="F10" s="111">
        <f t="shared" si="0"/>
        <v>10.631040363843093</v>
      </c>
      <c r="G10" s="111">
        <f t="shared" si="1"/>
        <v>0</v>
      </c>
    </row>
    <row r="11" spans="1:7" ht="31.5" x14ac:dyDescent="0.25">
      <c r="A11" s="6">
        <v>923</v>
      </c>
      <c r="B11" s="7" t="s">
        <v>8</v>
      </c>
      <c r="C11" s="66">
        <v>1</v>
      </c>
      <c r="D11" s="66">
        <v>724</v>
      </c>
      <c r="E11" s="66">
        <v>3738</v>
      </c>
      <c r="F11" s="111">
        <f t="shared" si="0"/>
        <v>19.368646334938468</v>
      </c>
      <c r="G11" s="111">
        <f t="shared" si="1"/>
        <v>0</v>
      </c>
    </row>
    <row r="12" spans="1:7" ht="31.5" x14ac:dyDescent="0.25">
      <c r="A12" s="6">
        <v>925</v>
      </c>
      <c r="B12" s="7" t="s">
        <v>9</v>
      </c>
      <c r="C12" s="66">
        <v>1</v>
      </c>
      <c r="D12" s="66">
        <v>3311</v>
      </c>
      <c r="E12" s="66">
        <v>25201</v>
      </c>
      <c r="F12" s="111">
        <f t="shared" si="0"/>
        <v>13.138367525098211</v>
      </c>
      <c r="G12" s="111">
        <f t="shared" si="1"/>
        <v>0</v>
      </c>
    </row>
    <row r="13" spans="1:7" ht="31.5" x14ac:dyDescent="0.25">
      <c r="A13" s="6">
        <v>926</v>
      </c>
      <c r="B13" s="7" t="s">
        <v>10</v>
      </c>
      <c r="C13" s="66">
        <v>1</v>
      </c>
      <c r="D13" s="66">
        <v>382</v>
      </c>
      <c r="E13" s="66">
        <v>3596</v>
      </c>
      <c r="F13" s="111">
        <f t="shared" si="0"/>
        <v>10.622914349276973</v>
      </c>
      <c r="G13" s="111">
        <f t="shared" si="1"/>
        <v>0</v>
      </c>
    </row>
    <row r="14" spans="1:7" ht="31.5" x14ac:dyDescent="0.25">
      <c r="A14" s="6">
        <v>929</v>
      </c>
      <c r="B14" s="7" t="s">
        <v>11</v>
      </c>
      <c r="C14" s="66">
        <v>1</v>
      </c>
      <c r="D14" s="66">
        <v>199</v>
      </c>
      <c r="E14" s="66">
        <v>1339</v>
      </c>
      <c r="F14" s="111">
        <f t="shared" si="0"/>
        <v>14.86183719193428</v>
      </c>
      <c r="G14" s="111">
        <f t="shared" si="1"/>
        <v>0</v>
      </c>
    </row>
    <row r="15" spans="1:7" ht="31.5" x14ac:dyDescent="0.25">
      <c r="A15" s="6">
        <v>930</v>
      </c>
      <c r="B15" s="7" t="s">
        <v>12</v>
      </c>
      <c r="C15" s="66">
        <v>1</v>
      </c>
      <c r="D15" s="66">
        <v>477</v>
      </c>
      <c r="E15" s="66">
        <v>1719</v>
      </c>
      <c r="F15" s="111">
        <f t="shared" si="0"/>
        <v>27.748691099476442</v>
      </c>
      <c r="G15" s="111">
        <f t="shared" si="1"/>
        <v>0</v>
      </c>
    </row>
    <row r="16" spans="1:7" ht="31.5" x14ac:dyDescent="0.25">
      <c r="A16" s="6">
        <v>934</v>
      </c>
      <c r="B16" s="7" t="s">
        <v>13</v>
      </c>
      <c r="C16" s="66">
        <v>1</v>
      </c>
      <c r="D16" s="66">
        <v>424</v>
      </c>
      <c r="E16" s="66">
        <v>1970</v>
      </c>
      <c r="F16" s="111">
        <f t="shared" si="0"/>
        <v>21.522842639593907</v>
      </c>
      <c r="G16" s="111">
        <f t="shared" si="1"/>
        <v>0</v>
      </c>
    </row>
    <row r="17" spans="1:7" ht="31.5" x14ac:dyDescent="0.25">
      <c r="A17" s="6">
        <v>942</v>
      </c>
      <c r="B17" s="7" t="s">
        <v>14</v>
      </c>
      <c r="C17" s="66">
        <v>1</v>
      </c>
      <c r="D17" s="66">
        <v>383</v>
      </c>
      <c r="E17" s="66">
        <v>2812</v>
      </c>
      <c r="F17" s="111">
        <f t="shared" si="0"/>
        <v>13.620199146514937</v>
      </c>
      <c r="G17" s="111">
        <f t="shared" si="1"/>
        <v>0</v>
      </c>
    </row>
    <row r="18" spans="1:7" ht="31.5" x14ac:dyDescent="0.25">
      <c r="A18" s="6">
        <v>962</v>
      </c>
      <c r="B18" s="7" t="s">
        <v>15</v>
      </c>
      <c r="C18" s="66">
        <v>1</v>
      </c>
      <c r="D18" s="66">
        <v>809</v>
      </c>
      <c r="E18" s="66">
        <v>3472</v>
      </c>
      <c r="F18" s="111">
        <f t="shared" si="0"/>
        <v>23.300691244239633</v>
      </c>
      <c r="G18" s="111">
        <f t="shared" si="1"/>
        <v>0</v>
      </c>
    </row>
    <row r="19" spans="1:7" ht="31.5" x14ac:dyDescent="0.25">
      <c r="A19" s="6">
        <v>972</v>
      </c>
      <c r="B19" s="7" t="s">
        <v>16</v>
      </c>
      <c r="C19" s="66">
        <v>1</v>
      </c>
      <c r="D19" s="66">
        <v>1251</v>
      </c>
      <c r="E19" s="66">
        <v>5439</v>
      </c>
      <c r="F19" s="111">
        <f t="shared" si="0"/>
        <v>23.000551571980143</v>
      </c>
      <c r="G19" s="111">
        <f t="shared" si="1"/>
        <v>0</v>
      </c>
    </row>
    <row r="20" spans="1:7" ht="31.5" x14ac:dyDescent="0.25">
      <c r="A20" s="6">
        <v>982</v>
      </c>
      <c r="B20" s="7" t="s">
        <v>17</v>
      </c>
      <c r="C20" s="66">
        <v>1</v>
      </c>
      <c r="D20" s="66">
        <v>755</v>
      </c>
      <c r="E20" s="66">
        <v>3036</v>
      </c>
      <c r="F20" s="111">
        <f t="shared" si="0"/>
        <v>24.868247694334649</v>
      </c>
      <c r="G20" s="111">
        <f t="shared" si="1"/>
        <v>0</v>
      </c>
    </row>
    <row r="21" spans="1:7" ht="31.5" x14ac:dyDescent="0.25">
      <c r="A21" s="6">
        <v>992</v>
      </c>
      <c r="B21" s="7" t="s">
        <v>18</v>
      </c>
      <c r="C21" s="66">
        <v>1</v>
      </c>
      <c r="D21" s="66">
        <v>648</v>
      </c>
      <c r="E21" s="66">
        <v>2680</v>
      </c>
      <c r="F21" s="111">
        <f t="shared" si="0"/>
        <v>24.17910447761194</v>
      </c>
      <c r="G21" s="111">
        <f t="shared" si="1"/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57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1"/>
  <sheetViews>
    <sheetView topLeftCell="A7" zoomScale="70" zoomScaleNormal="70" zoomScaleSheetLayoutView="100" workbookViewId="0">
      <selection activeCell="J31" sqref="J31"/>
    </sheetView>
  </sheetViews>
  <sheetFormatPr defaultRowHeight="15" x14ac:dyDescent="0.25"/>
  <cols>
    <col min="1" max="1" width="7.42578125" customWidth="1"/>
    <col min="2" max="2" width="43.7109375" customWidth="1"/>
    <col min="3" max="3" width="14.42578125" customWidth="1"/>
    <col min="4" max="4" width="32.5703125" customWidth="1"/>
    <col min="5" max="5" width="12.28515625" customWidth="1"/>
    <col min="6" max="6" width="11.5703125" customWidth="1"/>
  </cols>
  <sheetData>
    <row r="1" spans="1:6" ht="22.5" customHeight="1" x14ac:dyDescent="0.25">
      <c r="A1" s="291" t="s">
        <v>152</v>
      </c>
      <c r="B1" s="291"/>
      <c r="C1" s="291"/>
      <c r="D1" s="291"/>
      <c r="E1" s="291"/>
      <c r="F1" s="291"/>
    </row>
    <row r="2" spans="1:6" ht="272.25" customHeight="1" x14ac:dyDescent="0.25">
      <c r="A2" s="2" t="s">
        <v>19</v>
      </c>
      <c r="B2" s="2" t="s">
        <v>92</v>
      </c>
      <c r="C2" s="89" t="s">
        <v>111</v>
      </c>
      <c r="D2" s="89" t="s">
        <v>112</v>
      </c>
      <c r="E2" s="89" t="s">
        <v>59</v>
      </c>
      <c r="F2" s="89" t="s">
        <v>20</v>
      </c>
    </row>
    <row r="3" spans="1:6" ht="21.75" customHeight="1" x14ac:dyDescent="0.25">
      <c r="A3" s="19"/>
      <c r="B3" s="15"/>
      <c r="C3" s="16"/>
      <c r="D3" s="21" t="s">
        <v>58</v>
      </c>
      <c r="E3" s="16"/>
      <c r="F3" s="16"/>
    </row>
    <row r="4" spans="1:6" ht="23.25" customHeight="1" x14ac:dyDescent="0.25">
      <c r="A4" s="151" t="s">
        <v>161</v>
      </c>
      <c r="B4" s="4" t="s">
        <v>0</v>
      </c>
      <c r="C4" s="22">
        <v>1</v>
      </c>
      <c r="D4" s="22">
        <v>0</v>
      </c>
      <c r="E4" s="22">
        <v>0</v>
      </c>
      <c r="F4" s="22">
        <v>1</v>
      </c>
    </row>
    <row r="5" spans="1:6" ht="20.25" customHeight="1" x14ac:dyDescent="0.25">
      <c r="A5" s="6">
        <v>902</v>
      </c>
      <c r="B5" s="5" t="s">
        <v>1</v>
      </c>
      <c r="C5" s="14">
        <v>1</v>
      </c>
      <c r="D5" s="22">
        <v>0</v>
      </c>
      <c r="E5" s="22">
        <v>0</v>
      </c>
      <c r="F5" s="22">
        <v>1</v>
      </c>
    </row>
    <row r="6" spans="1:6" ht="31.5" x14ac:dyDescent="0.25">
      <c r="A6" s="6">
        <v>905</v>
      </c>
      <c r="B6" s="5" t="s">
        <v>2</v>
      </c>
      <c r="C6" s="14">
        <v>1</v>
      </c>
      <c r="D6" s="22">
        <v>0</v>
      </c>
      <c r="E6" s="22">
        <v>0</v>
      </c>
      <c r="F6" s="22">
        <v>1</v>
      </c>
    </row>
    <row r="7" spans="1:6" ht="31.5" x14ac:dyDescent="0.25">
      <c r="A7" s="6">
        <v>908</v>
      </c>
      <c r="B7" s="5" t="s">
        <v>3</v>
      </c>
      <c r="C7" s="14">
        <v>1</v>
      </c>
      <c r="D7" s="22">
        <v>0</v>
      </c>
      <c r="E7" s="22">
        <v>0</v>
      </c>
      <c r="F7" s="22">
        <v>1</v>
      </c>
    </row>
    <row r="8" spans="1:6" ht="31.5" x14ac:dyDescent="0.25">
      <c r="A8" s="6">
        <v>910</v>
      </c>
      <c r="B8" s="5" t="s">
        <v>4</v>
      </c>
      <c r="C8" s="14">
        <v>1</v>
      </c>
      <c r="D8" s="22">
        <v>0</v>
      </c>
      <c r="E8" s="22">
        <v>0</v>
      </c>
      <c r="F8" s="22">
        <v>1</v>
      </c>
    </row>
    <row r="9" spans="1:6" ht="31.5" x14ac:dyDescent="0.25">
      <c r="A9" s="6">
        <v>918</v>
      </c>
      <c r="B9" s="5" t="s">
        <v>5</v>
      </c>
      <c r="C9" s="14">
        <v>1</v>
      </c>
      <c r="D9" s="22">
        <v>0</v>
      </c>
      <c r="E9" s="22">
        <v>0</v>
      </c>
      <c r="F9" s="22">
        <v>1</v>
      </c>
    </row>
    <row r="10" spans="1:6" ht="31.5" x14ac:dyDescent="0.25">
      <c r="A10" s="6">
        <v>921</v>
      </c>
      <c r="B10" s="5" t="s">
        <v>6</v>
      </c>
      <c r="C10" s="14">
        <v>1</v>
      </c>
      <c r="D10" s="22">
        <v>0</v>
      </c>
      <c r="E10" s="22">
        <v>0</v>
      </c>
      <c r="F10" s="22">
        <v>1</v>
      </c>
    </row>
    <row r="11" spans="1:6" ht="31.5" x14ac:dyDescent="0.25">
      <c r="A11" s="6">
        <v>923</v>
      </c>
      <c r="B11" s="5" t="s">
        <v>8</v>
      </c>
      <c r="C11" s="14">
        <v>1</v>
      </c>
      <c r="D11" s="22">
        <v>0</v>
      </c>
      <c r="E11" s="22">
        <v>0</v>
      </c>
      <c r="F11" s="22">
        <v>1</v>
      </c>
    </row>
    <row r="12" spans="1:6" ht="31.5" x14ac:dyDescent="0.25">
      <c r="A12" s="6">
        <v>925</v>
      </c>
      <c r="B12" s="5" t="s">
        <v>9</v>
      </c>
      <c r="C12" s="14">
        <v>1</v>
      </c>
      <c r="D12" s="22">
        <v>0</v>
      </c>
      <c r="E12" s="22">
        <v>0</v>
      </c>
      <c r="F12" s="22">
        <v>1</v>
      </c>
    </row>
    <row r="13" spans="1:6" ht="31.5" x14ac:dyDescent="0.25">
      <c r="A13" s="6">
        <v>926</v>
      </c>
      <c r="B13" s="5" t="s">
        <v>10</v>
      </c>
      <c r="C13" s="14">
        <v>1</v>
      </c>
      <c r="D13" s="22">
        <v>0</v>
      </c>
      <c r="E13" s="22">
        <v>0</v>
      </c>
      <c r="F13" s="22">
        <v>1</v>
      </c>
    </row>
    <row r="14" spans="1:6" ht="31.5" x14ac:dyDescent="0.25">
      <c r="A14" s="6">
        <v>929</v>
      </c>
      <c r="B14" s="5" t="s">
        <v>11</v>
      </c>
      <c r="C14" s="14">
        <v>1</v>
      </c>
      <c r="D14" s="22">
        <v>0</v>
      </c>
      <c r="E14" s="22">
        <v>0</v>
      </c>
      <c r="F14" s="22">
        <v>1</v>
      </c>
    </row>
    <row r="15" spans="1:6" ht="31.5" x14ac:dyDescent="0.25">
      <c r="A15" s="6">
        <v>930</v>
      </c>
      <c r="B15" s="5" t="s">
        <v>12</v>
      </c>
      <c r="C15" s="14">
        <v>1</v>
      </c>
      <c r="D15" s="22">
        <v>0</v>
      </c>
      <c r="E15" s="22">
        <v>0</v>
      </c>
      <c r="F15" s="22">
        <v>1</v>
      </c>
    </row>
    <row r="16" spans="1:6" ht="31.5" x14ac:dyDescent="0.25">
      <c r="A16" s="6">
        <v>934</v>
      </c>
      <c r="B16" s="5" t="s">
        <v>13</v>
      </c>
      <c r="C16" s="14">
        <v>1</v>
      </c>
      <c r="D16" s="22">
        <v>0</v>
      </c>
      <c r="E16" s="22">
        <v>0</v>
      </c>
      <c r="F16" s="22">
        <v>1</v>
      </c>
    </row>
    <row r="17" spans="1:6" ht="31.5" x14ac:dyDescent="0.25">
      <c r="A17" s="6">
        <v>942</v>
      </c>
      <c r="B17" s="5" t="s">
        <v>14</v>
      </c>
      <c r="C17" s="14">
        <v>1</v>
      </c>
      <c r="D17" s="22">
        <v>0</v>
      </c>
      <c r="E17" s="22">
        <v>0</v>
      </c>
      <c r="F17" s="22">
        <v>1</v>
      </c>
    </row>
    <row r="18" spans="1:6" ht="31.5" x14ac:dyDescent="0.25">
      <c r="A18" s="6">
        <v>962</v>
      </c>
      <c r="B18" s="5" t="s">
        <v>15</v>
      </c>
      <c r="C18" s="14">
        <v>1</v>
      </c>
      <c r="D18" s="22">
        <v>0</v>
      </c>
      <c r="E18" s="22">
        <v>0</v>
      </c>
      <c r="F18" s="22">
        <v>1</v>
      </c>
    </row>
    <row r="19" spans="1:6" ht="31.5" x14ac:dyDescent="0.25">
      <c r="A19" s="6">
        <v>972</v>
      </c>
      <c r="B19" s="5" t="s">
        <v>16</v>
      </c>
      <c r="C19" s="125">
        <v>1</v>
      </c>
      <c r="D19" s="22">
        <v>0</v>
      </c>
      <c r="E19" s="22">
        <v>0</v>
      </c>
      <c r="F19" s="22">
        <v>1</v>
      </c>
    </row>
    <row r="20" spans="1:6" ht="31.5" x14ac:dyDescent="0.25">
      <c r="A20" s="6">
        <v>982</v>
      </c>
      <c r="B20" s="5" t="s">
        <v>17</v>
      </c>
      <c r="C20" s="14">
        <v>1</v>
      </c>
      <c r="D20" s="22">
        <v>0</v>
      </c>
      <c r="E20" s="22">
        <v>0</v>
      </c>
      <c r="F20" s="22">
        <v>1</v>
      </c>
    </row>
    <row r="21" spans="1:6" ht="31.5" x14ac:dyDescent="0.25">
      <c r="A21" s="6">
        <v>992</v>
      </c>
      <c r="B21" s="5" t="s">
        <v>18</v>
      </c>
      <c r="C21" s="14">
        <v>1</v>
      </c>
      <c r="D21" s="22">
        <v>0</v>
      </c>
      <c r="E21" s="22">
        <v>0</v>
      </c>
      <c r="F21" s="22">
        <v>1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M10" sqref="M10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2.7109375" style="58" customWidth="1"/>
    <col min="5" max="5" width="34.28515625" style="58" customWidth="1"/>
    <col min="6" max="6" width="14.140625" style="58" customWidth="1"/>
    <col min="7" max="7" width="13.5703125" style="58" customWidth="1"/>
    <col min="8" max="16384" width="9.140625" style="58"/>
  </cols>
  <sheetData>
    <row r="1" spans="1:7" ht="46.5" customHeight="1" x14ac:dyDescent="0.25">
      <c r="A1" s="292" t="s">
        <v>153</v>
      </c>
      <c r="B1" s="292"/>
      <c r="C1" s="292"/>
      <c r="D1" s="292"/>
      <c r="E1" s="292"/>
      <c r="F1" s="292"/>
      <c r="G1" s="292"/>
    </row>
    <row r="2" spans="1:7" ht="152.25" customHeight="1" x14ac:dyDescent="0.25">
      <c r="A2" s="79" t="s">
        <v>19</v>
      </c>
      <c r="B2" s="79" t="s">
        <v>92</v>
      </c>
      <c r="C2" s="89" t="s">
        <v>91</v>
      </c>
      <c r="D2" s="81" t="s">
        <v>66</v>
      </c>
      <c r="E2" s="81" t="s">
        <v>65</v>
      </c>
      <c r="F2" s="89" t="s">
        <v>29</v>
      </c>
      <c r="G2" s="89" t="s">
        <v>30</v>
      </c>
    </row>
    <row r="3" spans="1:7" ht="23.25" customHeight="1" x14ac:dyDescent="0.25">
      <c r="A3" s="162" t="s">
        <v>163</v>
      </c>
      <c r="B3" s="7" t="s">
        <v>0</v>
      </c>
      <c r="C3" s="113">
        <v>1</v>
      </c>
      <c r="D3" s="59">
        <v>66</v>
      </c>
      <c r="E3" s="113">
        <v>2</v>
      </c>
      <c r="F3" s="173">
        <f>E3/D3*100</f>
        <v>3.0303030303030303</v>
      </c>
      <c r="G3" s="111">
        <f>(28.57-F3)/(28.57-0)</f>
        <v>0.89393409064392615</v>
      </c>
    </row>
    <row r="4" spans="1:7" ht="20.25" customHeight="1" x14ac:dyDescent="0.25">
      <c r="A4" s="6">
        <v>902</v>
      </c>
      <c r="B4" s="7" t="s">
        <v>1</v>
      </c>
      <c r="C4" s="113">
        <v>1</v>
      </c>
      <c r="D4" s="59">
        <v>4980</v>
      </c>
      <c r="E4" s="113">
        <v>1030</v>
      </c>
      <c r="F4" s="64">
        <f t="shared" ref="F4:F20" si="0">E4/D4*100</f>
        <v>20.682730923694777</v>
      </c>
      <c r="G4" s="111">
        <f t="shared" ref="G4:G20" si="1">(28.57-F4)/(28.57-0)</f>
        <v>0.2760682210817369</v>
      </c>
    </row>
    <row r="5" spans="1:7" ht="31.5" x14ac:dyDescent="0.25">
      <c r="A5" s="6">
        <v>905</v>
      </c>
      <c r="B5" s="7" t="s">
        <v>2</v>
      </c>
      <c r="C5" s="113">
        <v>1</v>
      </c>
      <c r="D5" s="59">
        <v>99</v>
      </c>
      <c r="E5" s="113">
        <v>9</v>
      </c>
      <c r="F5" s="64">
        <f t="shared" si="0"/>
        <v>9.0909090909090917</v>
      </c>
      <c r="G5" s="111">
        <f t="shared" si="1"/>
        <v>0.68180227193177834</v>
      </c>
    </row>
    <row r="6" spans="1:7" ht="31.5" x14ac:dyDescent="0.25">
      <c r="A6" s="6">
        <v>908</v>
      </c>
      <c r="B6" s="7" t="s">
        <v>3</v>
      </c>
      <c r="C6" s="113">
        <v>1</v>
      </c>
      <c r="D6" s="59">
        <v>3</v>
      </c>
      <c r="E6" s="113">
        <v>0</v>
      </c>
      <c r="F6" s="64">
        <f t="shared" si="0"/>
        <v>0</v>
      </c>
      <c r="G6" s="111">
        <f t="shared" si="1"/>
        <v>1</v>
      </c>
    </row>
    <row r="7" spans="1:7" ht="31.5" x14ac:dyDescent="0.25">
      <c r="A7" s="6">
        <v>910</v>
      </c>
      <c r="B7" s="7" t="s">
        <v>4</v>
      </c>
      <c r="C7" s="113">
        <v>1</v>
      </c>
      <c r="D7" s="59">
        <v>3</v>
      </c>
      <c r="E7" s="113">
        <v>0</v>
      </c>
      <c r="F7" s="64">
        <f t="shared" si="0"/>
        <v>0</v>
      </c>
      <c r="G7" s="111">
        <f t="shared" si="1"/>
        <v>1</v>
      </c>
    </row>
    <row r="8" spans="1:7" ht="31.5" x14ac:dyDescent="0.25">
      <c r="A8" s="6">
        <v>918</v>
      </c>
      <c r="B8" s="7" t="s">
        <v>5</v>
      </c>
      <c r="C8" s="113">
        <v>1</v>
      </c>
      <c r="D8" s="59">
        <v>1575</v>
      </c>
      <c r="E8" s="113">
        <v>117</v>
      </c>
      <c r="F8" s="173">
        <f t="shared" si="0"/>
        <v>7.4285714285714288</v>
      </c>
      <c r="G8" s="111">
        <f t="shared" si="1"/>
        <v>0.73998699934996748</v>
      </c>
    </row>
    <row r="9" spans="1:7" ht="31.5" x14ac:dyDescent="0.25">
      <c r="A9" s="6">
        <v>921</v>
      </c>
      <c r="B9" s="7" t="s">
        <v>6</v>
      </c>
      <c r="C9" s="113">
        <v>1</v>
      </c>
      <c r="D9" s="59">
        <v>110</v>
      </c>
      <c r="E9" s="113">
        <v>4</v>
      </c>
      <c r="F9" s="64">
        <f t="shared" si="0"/>
        <v>3.6363636363636362</v>
      </c>
      <c r="G9" s="111">
        <f t="shared" si="1"/>
        <v>0.87272090877271136</v>
      </c>
    </row>
    <row r="10" spans="1:7" ht="31.5" x14ac:dyDescent="0.25">
      <c r="A10" s="6">
        <v>923</v>
      </c>
      <c r="B10" s="7" t="s">
        <v>8</v>
      </c>
      <c r="C10" s="113">
        <v>1</v>
      </c>
      <c r="D10" s="59">
        <v>484</v>
      </c>
      <c r="E10" s="113">
        <v>108</v>
      </c>
      <c r="F10" s="64">
        <f t="shared" si="0"/>
        <v>22.314049586776861</v>
      </c>
      <c r="G10" s="111">
        <f t="shared" si="1"/>
        <v>0.21896921292345606</v>
      </c>
    </row>
    <row r="11" spans="1:7" ht="31.5" x14ac:dyDescent="0.25">
      <c r="A11" s="6">
        <v>925</v>
      </c>
      <c r="B11" s="7" t="s">
        <v>9</v>
      </c>
      <c r="C11" s="113">
        <v>1</v>
      </c>
      <c r="D11" s="59">
        <v>10950</v>
      </c>
      <c r="E11" s="113">
        <v>3128</v>
      </c>
      <c r="F11" s="64">
        <f t="shared" si="0"/>
        <v>28.5662100456621</v>
      </c>
      <c r="G11" s="111">
        <f t="shared" si="1"/>
        <v>1.326550345782473E-4</v>
      </c>
    </row>
    <row r="12" spans="1:7" ht="31.5" x14ac:dyDescent="0.25">
      <c r="A12" s="6">
        <v>926</v>
      </c>
      <c r="B12" s="7" t="s">
        <v>10</v>
      </c>
      <c r="C12" s="113">
        <v>1</v>
      </c>
      <c r="D12" s="59">
        <v>446</v>
      </c>
      <c r="E12" s="113">
        <v>60</v>
      </c>
      <c r="F12" s="64">
        <f t="shared" si="0"/>
        <v>13.452914798206278</v>
      </c>
      <c r="G12" s="111">
        <f t="shared" si="1"/>
        <v>0.52912443828469446</v>
      </c>
    </row>
    <row r="13" spans="1:7" ht="31.5" x14ac:dyDescent="0.25">
      <c r="A13" s="6">
        <v>929</v>
      </c>
      <c r="B13" s="7" t="s">
        <v>11</v>
      </c>
      <c r="C13" s="113">
        <v>1</v>
      </c>
      <c r="D13" s="59">
        <v>265</v>
      </c>
      <c r="E13" s="70">
        <v>33</v>
      </c>
      <c r="F13" s="64">
        <f t="shared" si="0"/>
        <v>12.452830188679245</v>
      </c>
      <c r="G13" s="111">
        <f t="shared" si="1"/>
        <v>0.5641291498537192</v>
      </c>
    </row>
    <row r="14" spans="1:7" ht="31.5" x14ac:dyDescent="0.25">
      <c r="A14" s="6">
        <v>930</v>
      </c>
      <c r="B14" s="7" t="s">
        <v>12</v>
      </c>
      <c r="C14" s="113">
        <v>1</v>
      </c>
      <c r="D14" s="59">
        <v>70</v>
      </c>
      <c r="E14" s="113">
        <v>15</v>
      </c>
      <c r="F14" s="64">
        <f t="shared" si="0"/>
        <v>21.428571428571427</v>
      </c>
      <c r="G14" s="111">
        <f t="shared" si="1"/>
        <v>0.24996249812490631</v>
      </c>
    </row>
    <row r="15" spans="1:7" ht="31.5" x14ac:dyDescent="0.25">
      <c r="A15" s="6">
        <v>934</v>
      </c>
      <c r="B15" s="7" t="s">
        <v>13</v>
      </c>
      <c r="C15" s="113">
        <v>1</v>
      </c>
      <c r="D15" s="59">
        <v>83</v>
      </c>
      <c r="E15" s="113">
        <v>8</v>
      </c>
      <c r="F15" s="64">
        <f t="shared" si="0"/>
        <v>9.6385542168674707</v>
      </c>
      <c r="G15" s="111">
        <f t="shared" si="1"/>
        <v>0.66263373409634341</v>
      </c>
    </row>
    <row r="16" spans="1:7" ht="31.5" x14ac:dyDescent="0.25">
      <c r="A16" s="6">
        <v>942</v>
      </c>
      <c r="B16" s="7" t="s">
        <v>14</v>
      </c>
      <c r="C16" s="113">
        <v>1</v>
      </c>
      <c r="D16" s="59">
        <v>1374</v>
      </c>
      <c r="E16" s="113">
        <v>93</v>
      </c>
      <c r="F16" s="64">
        <f t="shared" si="0"/>
        <v>6.7685589519650664</v>
      </c>
      <c r="G16" s="111">
        <f t="shared" si="1"/>
        <v>0.7630885911107782</v>
      </c>
    </row>
    <row r="17" spans="1:7" ht="31.5" x14ac:dyDescent="0.25">
      <c r="A17" s="6">
        <v>962</v>
      </c>
      <c r="B17" s="7" t="s">
        <v>15</v>
      </c>
      <c r="C17" s="113">
        <v>1</v>
      </c>
      <c r="D17" s="59">
        <v>983</v>
      </c>
      <c r="E17" s="113">
        <v>124</v>
      </c>
      <c r="F17" s="64">
        <f t="shared" si="0"/>
        <v>12.614445574771107</v>
      </c>
      <c r="G17" s="111">
        <f t="shared" si="1"/>
        <v>0.55847232849943618</v>
      </c>
    </row>
    <row r="18" spans="1:7" ht="31.5" x14ac:dyDescent="0.25">
      <c r="A18" s="6">
        <v>972</v>
      </c>
      <c r="B18" s="7" t="s">
        <v>16</v>
      </c>
      <c r="C18" s="113">
        <v>1</v>
      </c>
      <c r="D18" s="174">
        <v>1143</v>
      </c>
      <c r="E18" s="113">
        <v>129</v>
      </c>
      <c r="F18" s="64">
        <f t="shared" si="0"/>
        <v>11.286089238845145</v>
      </c>
      <c r="G18" s="111">
        <f t="shared" si="1"/>
        <v>0.60496712499666982</v>
      </c>
    </row>
    <row r="19" spans="1:7" ht="31.5" x14ac:dyDescent="0.25">
      <c r="A19" s="6">
        <v>982</v>
      </c>
      <c r="B19" s="7" t="s">
        <v>17</v>
      </c>
      <c r="C19" s="113">
        <v>1</v>
      </c>
      <c r="D19" s="174">
        <v>751</v>
      </c>
      <c r="E19" s="113">
        <v>62</v>
      </c>
      <c r="F19" s="64">
        <f t="shared" si="0"/>
        <v>8.2556591211717709</v>
      </c>
      <c r="G19" s="111">
        <f t="shared" si="1"/>
        <v>0.71103748263311972</v>
      </c>
    </row>
    <row r="20" spans="1:7" ht="31.5" x14ac:dyDescent="0.25">
      <c r="A20" s="6">
        <v>992</v>
      </c>
      <c r="B20" s="7" t="s">
        <v>18</v>
      </c>
      <c r="C20" s="113">
        <v>1</v>
      </c>
      <c r="D20" s="174">
        <v>593</v>
      </c>
      <c r="E20" s="113">
        <v>51</v>
      </c>
      <c r="F20" s="64">
        <f t="shared" si="0"/>
        <v>8.6003372681281629</v>
      </c>
      <c r="G20" s="111">
        <f t="shared" si="1"/>
        <v>0.69897314427272783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0"/>
  <sheetViews>
    <sheetView zoomScale="70" zoomScaleNormal="70" zoomScaleSheetLayoutView="100" workbookViewId="0">
      <selection activeCell="F5" sqref="F5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3.5703125" style="58" customWidth="1"/>
    <col min="5" max="5" width="35.5703125" style="58" customWidth="1"/>
    <col min="6" max="6" width="14.140625" style="58" customWidth="1"/>
    <col min="7" max="7" width="13.5703125" style="58" customWidth="1"/>
    <col min="8" max="16384" width="9.140625" style="58"/>
  </cols>
  <sheetData>
    <row r="1" spans="1:7" ht="46.5" customHeight="1" x14ac:dyDescent="0.25">
      <c r="A1" s="262" t="s">
        <v>154</v>
      </c>
      <c r="B1" s="262"/>
      <c r="C1" s="262"/>
      <c r="D1" s="262"/>
      <c r="E1" s="262"/>
      <c r="F1" s="262"/>
      <c r="G1" s="262"/>
    </row>
    <row r="2" spans="1:7" ht="147.75" customHeight="1" x14ac:dyDescent="0.25">
      <c r="A2" s="110" t="s">
        <v>19</v>
      </c>
      <c r="B2" s="110" t="s">
        <v>92</v>
      </c>
      <c r="C2" s="109" t="s">
        <v>91</v>
      </c>
      <c r="D2" s="81" t="s">
        <v>135</v>
      </c>
      <c r="E2" s="81" t="s">
        <v>207</v>
      </c>
      <c r="F2" s="109" t="s">
        <v>29</v>
      </c>
      <c r="G2" s="109" t="s">
        <v>30</v>
      </c>
    </row>
    <row r="3" spans="1:7" ht="23.25" customHeight="1" x14ac:dyDescent="0.25">
      <c r="A3" s="162" t="s">
        <v>163</v>
      </c>
      <c r="B3" s="7" t="s">
        <v>0</v>
      </c>
      <c r="C3" s="85">
        <v>1</v>
      </c>
      <c r="D3" s="85">
        <v>3</v>
      </c>
      <c r="E3" s="85">
        <f>'2.13'!E3</f>
        <v>2</v>
      </c>
      <c r="F3" s="51">
        <f>E3/D3*100</f>
        <v>66.666666666666657</v>
      </c>
      <c r="G3" s="14">
        <v>1</v>
      </c>
    </row>
    <row r="4" spans="1:7" ht="20.25" customHeight="1" x14ac:dyDescent="0.25">
      <c r="A4" s="6">
        <v>902</v>
      </c>
      <c r="B4" s="7" t="s">
        <v>1</v>
      </c>
      <c r="C4" s="85">
        <v>1</v>
      </c>
      <c r="D4" s="85">
        <v>68</v>
      </c>
      <c r="E4" s="85">
        <f>'2.13'!E4</f>
        <v>1030</v>
      </c>
      <c r="F4" s="51">
        <f>E4/D4*100</f>
        <v>1514.7058823529412</v>
      </c>
      <c r="G4" s="14">
        <v>0</v>
      </c>
    </row>
    <row r="5" spans="1:7" ht="31.5" x14ac:dyDescent="0.25">
      <c r="A5" s="6">
        <v>905</v>
      </c>
      <c r="B5" s="7" t="s">
        <v>2</v>
      </c>
      <c r="C5" s="85">
        <v>1</v>
      </c>
      <c r="D5" s="85">
        <v>12</v>
      </c>
      <c r="E5" s="85">
        <f>'2.13'!E5</f>
        <v>9</v>
      </c>
      <c r="F5" s="51">
        <f t="shared" ref="F5:F20" si="0">E5/D5*100</f>
        <v>75</v>
      </c>
      <c r="G5" s="14">
        <v>1</v>
      </c>
    </row>
    <row r="6" spans="1:7" ht="31.5" x14ac:dyDescent="0.25">
      <c r="A6" s="6">
        <v>908</v>
      </c>
      <c r="B6" s="7" t="s">
        <v>3</v>
      </c>
      <c r="C6" s="85">
        <v>1</v>
      </c>
      <c r="D6" s="85">
        <v>0</v>
      </c>
      <c r="E6" s="85">
        <f>'2.13'!E6</f>
        <v>0</v>
      </c>
      <c r="F6" s="51">
        <v>0</v>
      </c>
      <c r="G6" s="14">
        <v>1</v>
      </c>
    </row>
    <row r="7" spans="1:7" ht="31.5" x14ac:dyDescent="0.25">
      <c r="A7" s="6">
        <v>910</v>
      </c>
      <c r="B7" s="7" t="s">
        <v>4</v>
      </c>
      <c r="C7" s="85">
        <v>1</v>
      </c>
      <c r="D7" s="85">
        <v>0</v>
      </c>
      <c r="E7" s="85">
        <f>'2.13'!E7</f>
        <v>0</v>
      </c>
      <c r="F7" s="51">
        <v>0</v>
      </c>
      <c r="G7" s="14">
        <v>1</v>
      </c>
    </row>
    <row r="8" spans="1:7" ht="31.5" x14ac:dyDescent="0.25">
      <c r="A8" s="6">
        <v>918</v>
      </c>
      <c r="B8" s="7" t="s">
        <v>5</v>
      </c>
      <c r="C8" s="85">
        <v>1</v>
      </c>
      <c r="D8" s="85">
        <v>23</v>
      </c>
      <c r="E8" s="85">
        <f>'2.13'!E8</f>
        <v>117</v>
      </c>
      <c r="F8" s="51">
        <f t="shared" si="0"/>
        <v>508.69565217391306</v>
      </c>
      <c r="G8" s="14">
        <v>0</v>
      </c>
    </row>
    <row r="9" spans="1:7" ht="31.5" x14ac:dyDescent="0.25">
      <c r="A9" s="6">
        <v>921</v>
      </c>
      <c r="B9" s="7" t="s">
        <v>6</v>
      </c>
      <c r="C9" s="85">
        <v>1</v>
      </c>
      <c r="D9" s="85">
        <v>2</v>
      </c>
      <c r="E9" s="85">
        <f>'2.13'!E9</f>
        <v>4</v>
      </c>
      <c r="F9" s="51">
        <f t="shared" si="0"/>
        <v>200</v>
      </c>
      <c r="G9" s="14">
        <v>0</v>
      </c>
    </row>
    <row r="10" spans="1:7" ht="31.5" x14ac:dyDescent="0.25">
      <c r="A10" s="6">
        <v>923</v>
      </c>
      <c r="B10" s="7" t="s">
        <v>8</v>
      </c>
      <c r="C10" s="85">
        <v>1</v>
      </c>
      <c r="D10" s="85">
        <v>43</v>
      </c>
      <c r="E10" s="85">
        <f>'2.13'!E10</f>
        <v>108</v>
      </c>
      <c r="F10" s="51">
        <f t="shared" si="0"/>
        <v>251.16279069767441</v>
      </c>
      <c r="G10" s="14">
        <v>0</v>
      </c>
    </row>
    <row r="11" spans="1:7" ht="31.5" x14ac:dyDescent="0.25">
      <c r="A11" s="6">
        <v>925</v>
      </c>
      <c r="B11" s="7" t="s">
        <v>9</v>
      </c>
      <c r="C11" s="85">
        <v>1</v>
      </c>
      <c r="D11" s="85">
        <v>485</v>
      </c>
      <c r="E11" s="85">
        <f>'2.13'!E11</f>
        <v>3128</v>
      </c>
      <c r="F11" s="51">
        <f t="shared" si="0"/>
        <v>644.94845360824741</v>
      </c>
      <c r="G11" s="14">
        <v>0</v>
      </c>
    </row>
    <row r="12" spans="1:7" ht="31.5" x14ac:dyDescent="0.25">
      <c r="A12" s="6">
        <v>926</v>
      </c>
      <c r="B12" s="7" t="s">
        <v>10</v>
      </c>
      <c r="C12" s="85">
        <v>1</v>
      </c>
      <c r="D12" s="85">
        <v>54</v>
      </c>
      <c r="E12" s="85">
        <f>'2.13'!E12</f>
        <v>60</v>
      </c>
      <c r="F12" s="51">
        <f t="shared" si="0"/>
        <v>111.11111111111111</v>
      </c>
      <c r="G12" s="14">
        <v>0</v>
      </c>
    </row>
    <row r="13" spans="1:7" ht="31.5" x14ac:dyDescent="0.25">
      <c r="A13" s="6">
        <v>929</v>
      </c>
      <c r="B13" s="7" t="s">
        <v>11</v>
      </c>
      <c r="C13" s="85">
        <v>1</v>
      </c>
      <c r="D13" s="85">
        <v>101</v>
      </c>
      <c r="E13" s="85">
        <f>'2.13'!E13</f>
        <v>33</v>
      </c>
      <c r="F13" s="51">
        <f t="shared" si="0"/>
        <v>32.673267326732677</v>
      </c>
      <c r="G13" s="14">
        <v>1</v>
      </c>
    </row>
    <row r="14" spans="1:7" ht="31.5" x14ac:dyDescent="0.25">
      <c r="A14" s="6">
        <v>930</v>
      </c>
      <c r="B14" s="7" t="s">
        <v>12</v>
      </c>
      <c r="C14" s="85">
        <v>1</v>
      </c>
      <c r="D14" s="85">
        <v>3</v>
      </c>
      <c r="E14" s="85">
        <f>'2.13'!E14</f>
        <v>15</v>
      </c>
      <c r="F14" s="51">
        <f t="shared" si="0"/>
        <v>500</v>
      </c>
      <c r="G14" s="14">
        <v>0</v>
      </c>
    </row>
    <row r="15" spans="1:7" ht="31.5" x14ac:dyDescent="0.25">
      <c r="A15" s="6">
        <v>934</v>
      </c>
      <c r="B15" s="7" t="s">
        <v>13</v>
      </c>
      <c r="C15" s="85">
        <v>1</v>
      </c>
      <c r="D15" s="85">
        <v>5</v>
      </c>
      <c r="E15" s="85">
        <f>'2.13'!E15</f>
        <v>8</v>
      </c>
      <c r="F15" s="51">
        <f t="shared" si="0"/>
        <v>160</v>
      </c>
      <c r="G15" s="14">
        <v>0</v>
      </c>
    </row>
    <row r="16" spans="1:7" ht="31.5" x14ac:dyDescent="0.25">
      <c r="A16" s="6">
        <v>942</v>
      </c>
      <c r="B16" s="7" t="s">
        <v>14</v>
      </c>
      <c r="C16" s="85">
        <v>1</v>
      </c>
      <c r="D16" s="85">
        <v>9</v>
      </c>
      <c r="E16" s="85">
        <f>'2.13'!E16</f>
        <v>93</v>
      </c>
      <c r="F16" s="51">
        <f t="shared" si="0"/>
        <v>1033.3333333333335</v>
      </c>
      <c r="G16" s="14">
        <v>0</v>
      </c>
    </row>
    <row r="17" spans="1:7" ht="31.5" x14ac:dyDescent="0.25">
      <c r="A17" s="6">
        <v>962</v>
      </c>
      <c r="B17" s="7" t="s">
        <v>15</v>
      </c>
      <c r="C17" s="85">
        <v>1</v>
      </c>
      <c r="D17" s="85">
        <v>33</v>
      </c>
      <c r="E17" s="85">
        <f>'2.13'!E17</f>
        <v>124</v>
      </c>
      <c r="F17" s="51">
        <f t="shared" si="0"/>
        <v>375.75757575757575</v>
      </c>
      <c r="G17" s="14">
        <v>0</v>
      </c>
    </row>
    <row r="18" spans="1:7" ht="31.5" x14ac:dyDescent="0.25">
      <c r="A18" s="6">
        <v>972</v>
      </c>
      <c r="B18" s="7" t="s">
        <v>16</v>
      </c>
      <c r="C18" s="85">
        <v>1</v>
      </c>
      <c r="D18" s="85">
        <v>41</v>
      </c>
      <c r="E18" s="85">
        <f>'2.13'!E18</f>
        <v>129</v>
      </c>
      <c r="F18" s="51">
        <f t="shared" si="0"/>
        <v>314.63414634146341</v>
      </c>
      <c r="G18" s="14">
        <v>0</v>
      </c>
    </row>
    <row r="19" spans="1:7" ht="31.5" x14ac:dyDescent="0.25">
      <c r="A19" s="6">
        <v>982</v>
      </c>
      <c r="B19" s="7" t="s">
        <v>17</v>
      </c>
      <c r="C19" s="85">
        <v>1</v>
      </c>
      <c r="D19" s="85">
        <v>13</v>
      </c>
      <c r="E19" s="85">
        <f>'2.13'!E19</f>
        <v>62</v>
      </c>
      <c r="F19" s="51">
        <f t="shared" si="0"/>
        <v>476.92307692307691</v>
      </c>
      <c r="G19" s="14">
        <v>0</v>
      </c>
    </row>
    <row r="20" spans="1:7" ht="31.5" x14ac:dyDescent="0.25">
      <c r="A20" s="6">
        <v>992</v>
      </c>
      <c r="B20" s="7" t="s">
        <v>18</v>
      </c>
      <c r="C20" s="85">
        <v>1</v>
      </c>
      <c r="D20" s="85">
        <v>8</v>
      </c>
      <c r="E20" s="85">
        <f>'2.13'!E20</f>
        <v>51</v>
      </c>
      <c r="F20" s="51">
        <f t="shared" si="0"/>
        <v>637.5</v>
      </c>
      <c r="G20" s="14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25"/>
  <sheetViews>
    <sheetView zoomScale="70" zoomScaleNormal="70" zoomScaleSheetLayoutView="95" workbookViewId="0">
      <selection activeCell="O4" sqref="O4:O21"/>
    </sheetView>
  </sheetViews>
  <sheetFormatPr defaultRowHeight="15" x14ac:dyDescent="0.25"/>
  <cols>
    <col min="1" max="1" width="7.42578125" customWidth="1"/>
    <col min="2" max="2" width="45.85546875" customWidth="1"/>
    <col min="3" max="3" width="12.140625" customWidth="1"/>
    <col min="4" max="4" width="17" customWidth="1"/>
    <col min="5" max="5" width="16.7109375" customWidth="1"/>
    <col min="6" max="6" width="12.140625" customWidth="1"/>
    <col min="7" max="7" width="13" customWidth="1"/>
    <col min="8" max="8" width="12.140625" customWidth="1"/>
    <col min="9" max="9" width="12.28515625" customWidth="1"/>
    <col min="10" max="11" width="10.5703125" customWidth="1"/>
    <col min="12" max="12" width="15.28515625" customWidth="1"/>
    <col min="13" max="13" width="23.140625" style="200" customWidth="1"/>
    <col min="14" max="14" width="14" customWidth="1"/>
    <col min="15" max="15" width="17.5703125" customWidth="1"/>
  </cols>
  <sheetData>
    <row r="1" spans="1:18" ht="50.25" customHeight="1" x14ac:dyDescent="0.25">
      <c r="A1" s="255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8" ht="116.25" customHeight="1" x14ac:dyDescent="0.25">
      <c r="A2" s="259" t="s">
        <v>19</v>
      </c>
      <c r="B2" s="259" t="s">
        <v>92</v>
      </c>
      <c r="C2" s="260" t="s">
        <v>117</v>
      </c>
      <c r="D2" s="258" t="s">
        <v>136</v>
      </c>
      <c r="E2" s="258"/>
      <c r="F2" s="258"/>
      <c r="G2" s="258"/>
      <c r="H2" s="258"/>
      <c r="I2" s="258"/>
      <c r="J2" s="258"/>
      <c r="K2" s="258"/>
      <c r="L2" s="258"/>
      <c r="M2" s="121" t="s">
        <v>137</v>
      </c>
      <c r="N2" s="258" t="s">
        <v>29</v>
      </c>
      <c r="O2" s="258" t="s">
        <v>60</v>
      </c>
    </row>
    <row r="3" spans="1:18" ht="60.75" customHeight="1" x14ac:dyDescent="0.25">
      <c r="A3" s="259"/>
      <c r="B3" s="259"/>
      <c r="C3" s="261"/>
      <c r="D3" s="122" t="s">
        <v>176</v>
      </c>
      <c r="E3" s="122" t="s">
        <v>177</v>
      </c>
      <c r="F3" s="122" t="s">
        <v>23</v>
      </c>
      <c r="G3" s="122" t="s">
        <v>24</v>
      </c>
      <c r="H3" s="122" t="s">
        <v>25</v>
      </c>
      <c r="I3" s="122" t="s">
        <v>26</v>
      </c>
      <c r="J3" s="122" t="s">
        <v>27</v>
      </c>
      <c r="K3" s="122" t="s">
        <v>28</v>
      </c>
      <c r="L3" s="122" t="s">
        <v>22</v>
      </c>
      <c r="M3" s="153" t="s">
        <v>162</v>
      </c>
      <c r="N3" s="258"/>
      <c r="O3" s="258"/>
    </row>
    <row r="4" spans="1:18" ht="20.25" customHeight="1" x14ac:dyDescent="0.25">
      <c r="A4" s="133" t="s">
        <v>163</v>
      </c>
      <c r="B4" s="124" t="s">
        <v>0</v>
      </c>
      <c r="C4" s="154">
        <v>1</v>
      </c>
      <c r="D4" s="155">
        <v>63.82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  <c r="K4" s="155">
        <v>0</v>
      </c>
      <c r="L4" s="156">
        <f t="shared" ref="L4:L21" si="0">D4-E4+F4-G4+H4-I4+J4-K4</f>
        <v>63.82</v>
      </c>
      <c r="M4" s="197">
        <v>42698.400000000001</v>
      </c>
      <c r="N4" s="64">
        <f>(L4/M4)*100</f>
        <v>0.14946695894928147</v>
      </c>
      <c r="O4" s="75">
        <f>IF(N4&lt;=5,1,IF(AND(N4&gt;5,N4&lt;15),(1-(N4/100))^(LN(0.7)/LN(1-0.1142)),0))</f>
        <v>1</v>
      </c>
    </row>
    <row r="5" spans="1:18" ht="20.25" customHeight="1" x14ac:dyDescent="0.25">
      <c r="A5" s="123">
        <v>902</v>
      </c>
      <c r="B5" s="124" t="s">
        <v>1</v>
      </c>
      <c r="C5" s="154">
        <v>1</v>
      </c>
      <c r="D5" s="199">
        <v>493324.82</v>
      </c>
      <c r="E5" s="199">
        <v>416890.96</v>
      </c>
      <c r="F5" s="201">
        <v>145.82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6">
        <f t="shared" si="0"/>
        <v>76579.679999999993</v>
      </c>
      <c r="M5" s="198">
        <v>1980913.35</v>
      </c>
      <c r="N5" s="64">
        <f t="shared" ref="N5:N20" si="1">(L5/M5)*100</f>
        <v>3.865877323710297</v>
      </c>
      <c r="O5" s="75">
        <f t="shared" ref="O5:O21" si="2">IF(N5&lt;=5,1,IF(AND(N5&gt;5,N5&lt;15),(1-(N5/100))^(LN(0.7)/LN(1-0.1142)),0))</f>
        <v>1</v>
      </c>
    </row>
    <row r="6" spans="1:18" ht="31.5" x14ac:dyDescent="0.25">
      <c r="A6" s="123">
        <v>905</v>
      </c>
      <c r="B6" s="124" t="s">
        <v>2</v>
      </c>
      <c r="C6" s="154">
        <v>1</v>
      </c>
      <c r="D6" s="199">
        <v>112199.37</v>
      </c>
      <c r="E6" s="155">
        <v>112142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6">
        <f t="shared" si="0"/>
        <v>57.369999999995343</v>
      </c>
      <c r="M6" s="198">
        <v>117791.8</v>
      </c>
      <c r="N6" s="64">
        <f t="shared" si="1"/>
        <v>4.8704578756751611E-2</v>
      </c>
      <c r="O6" s="75">
        <f t="shared" si="2"/>
        <v>1</v>
      </c>
    </row>
    <row r="7" spans="1:18" ht="31.5" x14ac:dyDescent="0.25">
      <c r="A7" s="123">
        <v>908</v>
      </c>
      <c r="B7" s="124" t="s">
        <v>3</v>
      </c>
      <c r="C7" s="154">
        <v>1</v>
      </c>
      <c r="D7" s="201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6">
        <f t="shared" si="0"/>
        <v>0</v>
      </c>
      <c r="M7" s="197">
        <v>15529.71</v>
      </c>
      <c r="N7" s="64">
        <f t="shared" si="1"/>
        <v>0</v>
      </c>
      <c r="O7" s="75">
        <f t="shared" si="2"/>
        <v>1</v>
      </c>
    </row>
    <row r="8" spans="1:18" ht="31.5" x14ac:dyDescent="0.25">
      <c r="A8" s="123">
        <v>910</v>
      </c>
      <c r="B8" s="124" t="s">
        <v>4</v>
      </c>
      <c r="C8" s="154">
        <v>1</v>
      </c>
      <c r="D8" s="201">
        <v>21.36</v>
      </c>
      <c r="E8" s="155">
        <v>15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6">
        <f t="shared" si="0"/>
        <v>6.3599999999999994</v>
      </c>
      <c r="M8" s="197">
        <v>22158.7</v>
      </c>
      <c r="N8" s="64">
        <f t="shared" si="1"/>
        <v>2.8702044795046636E-2</v>
      </c>
      <c r="O8" s="75">
        <f t="shared" si="2"/>
        <v>1</v>
      </c>
    </row>
    <row r="9" spans="1:18" ht="31.5" x14ac:dyDescent="0.25">
      <c r="A9" s="123">
        <v>918</v>
      </c>
      <c r="B9" s="124" t="s">
        <v>5</v>
      </c>
      <c r="C9" s="154">
        <v>1</v>
      </c>
      <c r="D9" s="201">
        <v>31824841.940000001</v>
      </c>
      <c r="E9" s="155">
        <v>27956597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6">
        <f t="shared" si="0"/>
        <v>3868244.9400000013</v>
      </c>
      <c r="M9" s="198">
        <v>6572882.1200000001</v>
      </c>
      <c r="N9" s="64">
        <f>(L9/M9)*100</f>
        <v>58.851579404256846</v>
      </c>
      <c r="O9" s="75">
        <f t="shared" si="2"/>
        <v>0</v>
      </c>
    </row>
    <row r="10" spans="1:18" ht="31.5" x14ac:dyDescent="0.25">
      <c r="A10" s="123">
        <v>921</v>
      </c>
      <c r="B10" s="124" t="s">
        <v>6</v>
      </c>
      <c r="C10" s="154">
        <v>1</v>
      </c>
      <c r="D10" s="199">
        <v>105667073.3</v>
      </c>
      <c r="E10" s="199">
        <v>105529113.26000001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6">
        <f t="shared" si="0"/>
        <v>137960.03999999166</v>
      </c>
      <c r="M10" s="198">
        <v>199247.78</v>
      </c>
      <c r="N10" s="64">
        <f t="shared" si="1"/>
        <v>69.240440219706173</v>
      </c>
      <c r="O10" s="75">
        <f t="shared" si="2"/>
        <v>0</v>
      </c>
    </row>
    <row r="11" spans="1:18" ht="31.5" x14ac:dyDescent="0.25">
      <c r="A11" s="123">
        <v>923</v>
      </c>
      <c r="B11" s="124" t="s">
        <v>8</v>
      </c>
      <c r="C11" s="154">
        <v>1</v>
      </c>
      <c r="D11" s="199">
        <v>443965.63</v>
      </c>
      <c r="E11" s="199">
        <v>253043.48</v>
      </c>
      <c r="F11" s="201">
        <v>916.05</v>
      </c>
      <c r="G11" s="155">
        <v>0</v>
      </c>
      <c r="H11" s="155">
        <v>163235.64000000001</v>
      </c>
      <c r="I11" s="155">
        <v>1134.26</v>
      </c>
      <c r="J11" s="155">
        <v>0</v>
      </c>
      <c r="K11" s="155">
        <v>0</v>
      </c>
      <c r="L11" s="156">
        <f t="shared" si="0"/>
        <v>353939.57999999996</v>
      </c>
      <c r="M11" s="198">
        <v>2114424.23</v>
      </c>
      <c r="N11" s="64">
        <f t="shared" si="1"/>
        <v>16.739288879601986</v>
      </c>
      <c r="O11" s="75">
        <f t="shared" si="2"/>
        <v>0</v>
      </c>
    </row>
    <row r="12" spans="1:18" ht="31.5" x14ac:dyDescent="0.25">
      <c r="A12" s="123">
        <v>925</v>
      </c>
      <c r="B12" s="124" t="s">
        <v>9</v>
      </c>
      <c r="C12" s="154">
        <v>1</v>
      </c>
      <c r="D12" s="201">
        <v>17480.8</v>
      </c>
      <c r="E12" s="201">
        <v>16786.509999999998</v>
      </c>
      <c r="F12" s="201">
        <v>7629.13</v>
      </c>
      <c r="G12" s="155">
        <v>0</v>
      </c>
      <c r="H12" s="201">
        <v>69.45</v>
      </c>
      <c r="I12" s="155">
        <v>0</v>
      </c>
      <c r="J12" s="155">
        <v>0</v>
      </c>
      <c r="K12" s="155">
        <v>0</v>
      </c>
      <c r="L12" s="156">
        <f t="shared" si="0"/>
        <v>8392.8700000000026</v>
      </c>
      <c r="M12" s="198">
        <v>7693337.3200000003</v>
      </c>
      <c r="N12" s="64">
        <f t="shared" si="1"/>
        <v>0.10909270776651714</v>
      </c>
      <c r="O12" s="75">
        <f t="shared" si="2"/>
        <v>1</v>
      </c>
    </row>
    <row r="13" spans="1:18" ht="31.5" x14ac:dyDescent="0.25">
      <c r="A13" s="123">
        <v>926</v>
      </c>
      <c r="B13" s="124" t="s">
        <v>10</v>
      </c>
      <c r="C13" s="154">
        <v>1</v>
      </c>
      <c r="D13" s="201">
        <v>94009.94</v>
      </c>
      <c r="E13" s="201">
        <v>56077.65</v>
      </c>
      <c r="F13" s="201">
        <v>1149.52</v>
      </c>
      <c r="G13" s="155">
        <v>0</v>
      </c>
      <c r="H13" s="201">
        <v>5188.37</v>
      </c>
      <c r="I13" s="155">
        <v>0</v>
      </c>
      <c r="J13" s="155">
        <v>0</v>
      </c>
      <c r="K13" s="155">
        <v>0</v>
      </c>
      <c r="L13" s="156">
        <f t="shared" si="0"/>
        <v>44270.18</v>
      </c>
      <c r="M13" s="198">
        <v>1247492.58</v>
      </c>
      <c r="N13" s="64">
        <f t="shared" si="1"/>
        <v>3.548732931140961</v>
      </c>
      <c r="O13" s="75">
        <f t="shared" si="2"/>
        <v>1</v>
      </c>
    </row>
    <row r="14" spans="1:18" ht="31.5" x14ac:dyDescent="0.25">
      <c r="A14" s="123">
        <v>929</v>
      </c>
      <c r="B14" s="124" t="s">
        <v>11</v>
      </c>
      <c r="C14" s="154">
        <v>1</v>
      </c>
      <c r="D14" s="201">
        <v>4813.5200000000004</v>
      </c>
      <c r="E14" s="155">
        <v>4812.8</v>
      </c>
      <c r="F14" s="201">
        <v>257.36</v>
      </c>
      <c r="G14" s="155">
        <v>0</v>
      </c>
      <c r="H14" s="201">
        <v>0</v>
      </c>
      <c r="I14" s="155">
        <v>0</v>
      </c>
      <c r="J14" s="155">
        <v>0</v>
      </c>
      <c r="K14" s="155">
        <v>0</v>
      </c>
      <c r="L14" s="156">
        <f t="shared" si="0"/>
        <v>258.08000000000027</v>
      </c>
      <c r="M14" s="198">
        <v>671815.7</v>
      </c>
      <c r="N14" s="64">
        <f t="shared" si="1"/>
        <v>3.8415297528771701E-2</v>
      </c>
      <c r="O14" s="75">
        <f t="shared" si="2"/>
        <v>1</v>
      </c>
      <c r="R14" s="200"/>
    </row>
    <row r="15" spans="1:18" ht="31.5" x14ac:dyDescent="0.25">
      <c r="A15" s="123">
        <v>930</v>
      </c>
      <c r="B15" s="124" t="s">
        <v>12</v>
      </c>
      <c r="C15" s="154">
        <v>1</v>
      </c>
      <c r="D15" s="199">
        <v>84.7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6">
        <f t="shared" si="0"/>
        <v>84.7</v>
      </c>
      <c r="M15" s="197">
        <v>202679.82</v>
      </c>
      <c r="N15" s="64">
        <f t="shared" si="1"/>
        <v>4.1790050928602558E-2</v>
      </c>
      <c r="O15" s="75">
        <f t="shared" si="2"/>
        <v>1</v>
      </c>
    </row>
    <row r="16" spans="1:18" ht="31.5" x14ac:dyDescent="0.25">
      <c r="A16" s="123">
        <v>934</v>
      </c>
      <c r="B16" s="124" t="s">
        <v>13</v>
      </c>
      <c r="C16" s="154">
        <v>1</v>
      </c>
      <c r="D16" s="201">
        <v>254.13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6">
        <f t="shared" si="0"/>
        <v>254.13</v>
      </c>
      <c r="M16" s="197">
        <v>83745.960000000006</v>
      </c>
      <c r="N16" s="64">
        <f t="shared" si="1"/>
        <v>0.30345344420196507</v>
      </c>
      <c r="O16" s="75">
        <f t="shared" si="2"/>
        <v>1</v>
      </c>
    </row>
    <row r="17" spans="1:15" ht="31.5" x14ac:dyDescent="0.25">
      <c r="A17" s="123">
        <v>942</v>
      </c>
      <c r="B17" s="124" t="s">
        <v>14</v>
      </c>
      <c r="C17" s="154">
        <v>1</v>
      </c>
      <c r="D17" s="201">
        <v>1139780.22</v>
      </c>
      <c r="E17" s="201">
        <v>1091225.23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6">
        <f t="shared" si="0"/>
        <v>48554.989999999991</v>
      </c>
      <c r="M17" s="198">
        <v>3642354.67</v>
      </c>
      <c r="N17" s="64">
        <f t="shared" si="1"/>
        <v>1.3330659531846192</v>
      </c>
      <c r="O17" s="75">
        <f t="shared" si="2"/>
        <v>1</v>
      </c>
    </row>
    <row r="18" spans="1:15" ht="31.5" x14ac:dyDescent="0.25">
      <c r="A18" s="123">
        <v>962</v>
      </c>
      <c r="B18" s="124" t="s">
        <v>15</v>
      </c>
      <c r="C18" s="154">
        <v>1</v>
      </c>
      <c r="D18" s="199">
        <v>68573.539999999994</v>
      </c>
      <c r="E18" s="199">
        <v>68547.03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6">
        <f t="shared" si="0"/>
        <v>26.509999999994761</v>
      </c>
      <c r="M18" s="199">
        <v>472421.96</v>
      </c>
      <c r="N18" s="64">
        <f t="shared" si="1"/>
        <v>5.611508829944053E-3</v>
      </c>
      <c r="O18" s="75">
        <f t="shared" si="2"/>
        <v>1</v>
      </c>
    </row>
    <row r="19" spans="1:15" ht="31.5" x14ac:dyDescent="0.25">
      <c r="A19" s="123">
        <v>972</v>
      </c>
      <c r="B19" s="124" t="s">
        <v>16</v>
      </c>
      <c r="C19" s="154">
        <v>1</v>
      </c>
      <c r="D19" s="201">
        <v>188641.07</v>
      </c>
      <c r="E19" s="202">
        <v>61083.64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6">
        <f t="shared" si="0"/>
        <v>127557.43000000001</v>
      </c>
      <c r="M19" s="199">
        <v>554613.62</v>
      </c>
      <c r="N19" s="64">
        <f t="shared" si="1"/>
        <v>22.999332400095042</v>
      </c>
      <c r="O19" s="75">
        <f t="shared" si="2"/>
        <v>0</v>
      </c>
    </row>
    <row r="20" spans="1:15" ht="31.5" x14ac:dyDescent="0.25">
      <c r="A20" s="123">
        <v>982</v>
      </c>
      <c r="B20" s="124" t="s">
        <v>17</v>
      </c>
      <c r="C20" s="154">
        <v>1</v>
      </c>
      <c r="D20" s="202">
        <v>56507.87</v>
      </c>
      <c r="E20" s="202">
        <v>56173.2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6">
        <f t="shared" si="0"/>
        <v>334.67000000000553</v>
      </c>
      <c r="M20" s="199">
        <v>419276.38</v>
      </c>
      <c r="N20" s="64">
        <f t="shared" si="1"/>
        <v>7.9820857068076553E-2</v>
      </c>
      <c r="O20" s="75">
        <f t="shared" si="2"/>
        <v>1</v>
      </c>
    </row>
    <row r="21" spans="1:15" ht="31.5" x14ac:dyDescent="0.25">
      <c r="A21" s="123">
        <v>992</v>
      </c>
      <c r="B21" s="124" t="s">
        <v>18</v>
      </c>
      <c r="C21" s="154">
        <v>1</v>
      </c>
      <c r="D21" s="202">
        <v>21196.78</v>
      </c>
      <c r="E21" s="202">
        <v>20756.96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6">
        <f t="shared" si="0"/>
        <v>439.81999999999971</v>
      </c>
      <c r="M21" s="198">
        <v>825972.26</v>
      </c>
      <c r="N21" s="64">
        <f>(L21/M21)*100</f>
        <v>5.3248761647273692E-2</v>
      </c>
      <c r="O21" s="75">
        <f t="shared" si="2"/>
        <v>1</v>
      </c>
    </row>
    <row r="23" spans="1:15" x14ac:dyDescent="0.25">
      <c r="D23" s="190"/>
      <c r="E23" s="191"/>
    </row>
    <row r="24" spans="1:15" x14ac:dyDescent="0.25">
      <c r="D24" s="190"/>
      <c r="E24" s="192"/>
    </row>
    <row r="25" spans="1:15" x14ac:dyDescent="0.25">
      <c r="D25" s="142"/>
      <c r="E25" s="142"/>
    </row>
  </sheetData>
  <mergeCells count="7">
    <mergeCell ref="A1:O1"/>
    <mergeCell ref="D2:L2"/>
    <mergeCell ref="N2:N3"/>
    <mergeCell ref="O2:O3"/>
    <mergeCell ref="A2:A3"/>
    <mergeCell ref="B2:B3"/>
    <mergeCell ref="C2:C3"/>
  </mergeCells>
  <pageMargins left="0.7" right="0.7" top="0.75" bottom="0.75" header="0.3" footer="0.3"/>
  <pageSetup paperSize="9" scale="56" orientation="landscape" r:id="rId1"/>
  <rowBreaks count="1" manualBreakCount="1">
    <brk id="4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zoomScale="70" zoomScaleNormal="70" zoomScaleSheetLayoutView="100" workbookViewId="0">
      <selection activeCell="H5" sqref="H5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.28515625" style="200" customWidth="1"/>
    <col min="5" max="5" width="25" style="226" customWidth="1"/>
    <col min="6" max="6" width="23" style="200" customWidth="1"/>
    <col min="7" max="7" width="16.140625" customWidth="1"/>
    <col min="8" max="8" width="13.28515625" customWidth="1"/>
  </cols>
  <sheetData>
    <row r="1" spans="1:8" ht="45.75" customHeight="1" x14ac:dyDescent="0.25">
      <c r="A1" s="262" t="s">
        <v>155</v>
      </c>
      <c r="B1" s="262"/>
      <c r="C1" s="262"/>
      <c r="D1" s="262"/>
      <c r="E1" s="262"/>
      <c r="F1" s="262"/>
      <c r="G1" s="262"/>
      <c r="H1" s="262"/>
    </row>
    <row r="2" spans="1:8" ht="135" customHeight="1" x14ac:dyDescent="0.25">
      <c r="A2" s="11" t="s">
        <v>19</v>
      </c>
      <c r="B2" s="11" t="s">
        <v>92</v>
      </c>
      <c r="C2" s="12" t="s">
        <v>110</v>
      </c>
      <c r="D2" s="121" t="s">
        <v>120</v>
      </c>
      <c r="E2" s="227" t="s">
        <v>121</v>
      </c>
      <c r="F2" s="121" t="s">
        <v>122</v>
      </c>
      <c r="G2" s="12" t="s">
        <v>29</v>
      </c>
      <c r="H2" s="12" t="s">
        <v>30</v>
      </c>
    </row>
    <row r="3" spans="1:8" ht="59.25" customHeight="1" x14ac:dyDescent="0.25">
      <c r="A3" s="18"/>
      <c r="B3" s="18"/>
      <c r="C3" s="12"/>
      <c r="D3" s="293" t="s">
        <v>124</v>
      </c>
      <c r="E3" s="294"/>
      <c r="F3" s="228" t="s">
        <v>123</v>
      </c>
      <c r="G3" s="12"/>
      <c r="H3" s="12"/>
    </row>
    <row r="4" spans="1:8" ht="23.25" customHeight="1" x14ac:dyDescent="0.25">
      <c r="A4" s="131" t="s">
        <v>161</v>
      </c>
      <c r="B4" s="7" t="s">
        <v>0</v>
      </c>
      <c r="C4" s="14">
        <v>1</v>
      </c>
      <c r="D4" s="82">
        <f>99+4662.9</f>
        <v>4761.8999999999996</v>
      </c>
      <c r="E4" s="82">
        <f>99+4438.3</f>
        <v>4537.3</v>
      </c>
      <c r="F4" s="120">
        <v>4503.7700000000004</v>
      </c>
      <c r="G4" s="47">
        <f>(D4-E4)/F4</f>
        <v>4.9869331693225771E-2</v>
      </c>
      <c r="H4" s="47">
        <f>IF(G4&lt;0,0,IF(AND(G4&gt;=0,G4&lt;0.1),(1-G4/0.1),IF(G4&gt;=0.1,0)))</f>
        <v>0.50130668306774229</v>
      </c>
    </row>
    <row r="5" spans="1:8" ht="20.25" customHeight="1" x14ac:dyDescent="0.25">
      <c r="A5" s="6">
        <v>902</v>
      </c>
      <c r="B5" s="7" t="s">
        <v>1</v>
      </c>
      <c r="C5" s="14">
        <v>1</v>
      </c>
      <c r="D5" s="82">
        <v>792536.3</v>
      </c>
      <c r="E5" s="82">
        <v>787836.5</v>
      </c>
      <c r="F5" s="143">
        <v>785696.94</v>
      </c>
      <c r="G5" s="47">
        <f t="shared" ref="G5:G21" si="0">(D5-E5)/F5</f>
        <v>5.9816956904529209E-3</v>
      </c>
      <c r="H5" s="47">
        <f t="shared" ref="H5:H21" si="1">IF(G5&lt;0,0,IF(AND(G5&gt;=0,G5&lt;0.1),(1-G5/0.1),IF(G5&gt;=0.1,0)))</f>
        <v>0.94018304309547074</v>
      </c>
    </row>
    <row r="6" spans="1:8" ht="31.5" x14ac:dyDescent="0.25">
      <c r="A6" s="6">
        <v>905</v>
      </c>
      <c r="B6" s="7" t="s">
        <v>2</v>
      </c>
      <c r="C6" s="14">
        <v>1</v>
      </c>
      <c r="D6" s="82">
        <v>46830.2</v>
      </c>
      <c r="E6" s="82">
        <v>23476.9</v>
      </c>
      <c r="F6" s="120">
        <v>22717.83</v>
      </c>
      <c r="G6" s="47">
        <f t="shared" si="0"/>
        <v>1.0279723019320064</v>
      </c>
      <c r="H6" s="47">
        <f t="shared" si="1"/>
        <v>0</v>
      </c>
    </row>
    <row r="7" spans="1:8" ht="31.5" x14ac:dyDescent="0.25">
      <c r="A7" s="6">
        <v>908</v>
      </c>
      <c r="B7" s="7" t="s">
        <v>3</v>
      </c>
      <c r="C7" s="14">
        <v>1</v>
      </c>
      <c r="D7" s="82">
        <v>1708.8</v>
      </c>
      <c r="E7" s="82">
        <v>1708.566</v>
      </c>
      <c r="F7" s="229">
        <v>1708.57</v>
      </c>
      <c r="G7" s="47">
        <f t="shared" si="0"/>
        <v>1.3695663625132339E-4</v>
      </c>
      <c r="H7" s="47">
        <f t="shared" si="1"/>
        <v>0.99863043363748671</v>
      </c>
    </row>
    <row r="8" spans="1:8" ht="31.5" x14ac:dyDescent="0.25">
      <c r="A8" s="6">
        <v>910</v>
      </c>
      <c r="B8" s="7" t="s">
        <v>4</v>
      </c>
      <c r="C8" s="14">
        <v>1</v>
      </c>
      <c r="D8" s="82">
        <v>1991.3</v>
      </c>
      <c r="E8" s="82">
        <v>1970.048</v>
      </c>
      <c r="F8" s="230">
        <v>1958.79</v>
      </c>
      <c r="G8" s="47">
        <f t="shared" si="0"/>
        <v>1.0849555082474361E-2</v>
      </c>
      <c r="H8" s="47">
        <f t="shared" si="1"/>
        <v>0.8915044491752564</v>
      </c>
    </row>
    <row r="9" spans="1:8" ht="31.5" x14ac:dyDescent="0.25">
      <c r="A9" s="6">
        <v>918</v>
      </c>
      <c r="B9" s="7" t="s">
        <v>5</v>
      </c>
      <c r="C9" s="14">
        <v>1</v>
      </c>
      <c r="D9" s="82">
        <v>6896190.5999999996</v>
      </c>
      <c r="E9" s="82">
        <v>6561978</v>
      </c>
      <c r="F9" s="230">
        <v>6471023.0199999996</v>
      </c>
      <c r="G9" s="47">
        <f t="shared" si="0"/>
        <v>5.1647567775149048E-2</v>
      </c>
      <c r="H9" s="47">
        <f t="shared" si="1"/>
        <v>0.48352432224850961</v>
      </c>
    </row>
    <row r="10" spans="1:8" ht="31.5" x14ac:dyDescent="0.25">
      <c r="A10" s="6">
        <v>921</v>
      </c>
      <c r="B10" s="7" t="s">
        <v>6</v>
      </c>
      <c r="C10" s="14">
        <v>1</v>
      </c>
      <c r="D10" s="82">
        <v>125372.2</v>
      </c>
      <c r="E10" s="82">
        <v>125250.08</v>
      </c>
      <c r="F10" s="230">
        <v>125256.91</v>
      </c>
      <c r="G10" s="47">
        <f t="shared" si="0"/>
        <v>9.7495619203759169E-4</v>
      </c>
      <c r="H10" s="47">
        <f t="shared" si="1"/>
        <v>0.9902504380796241</v>
      </c>
    </row>
    <row r="11" spans="1:8" ht="31.5" x14ac:dyDescent="0.25">
      <c r="A11" s="6">
        <v>923</v>
      </c>
      <c r="B11" s="7" t="s">
        <v>8</v>
      </c>
      <c r="C11" s="14">
        <v>1</v>
      </c>
      <c r="D11" s="82">
        <f>(362344600+216746400+1634500)/1000</f>
        <v>580725.5</v>
      </c>
      <c r="E11" s="82">
        <f>(163274726.46+191110766.81+1594377.95)/1000</f>
        <v>355979.87121999997</v>
      </c>
      <c r="F11" s="230">
        <v>360149.35</v>
      </c>
      <c r="G11" s="47">
        <f t="shared" si="0"/>
        <v>0.62403452562110706</v>
      </c>
      <c r="H11" s="47">
        <f t="shared" si="1"/>
        <v>0</v>
      </c>
    </row>
    <row r="12" spans="1:8" ht="31.5" x14ac:dyDescent="0.25">
      <c r="A12" s="6">
        <v>925</v>
      </c>
      <c r="B12" s="7" t="s">
        <v>9</v>
      </c>
      <c r="C12" s="14">
        <v>1</v>
      </c>
      <c r="D12" s="82">
        <v>66449.5</v>
      </c>
      <c r="E12" s="82">
        <v>66099.100000000006</v>
      </c>
      <c r="F12" s="230">
        <v>66448.84</v>
      </c>
      <c r="G12" s="47">
        <f t="shared" si="0"/>
        <v>5.2732297508879646E-3</v>
      </c>
      <c r="H12" s="47">
        <f t="shared" si="1"/>
        <v>0.94726770249112036</v>
      </c>
    </row>
    <row r="13" spans="1:8" ht="31.5" x14ac:dyDescent="0.25">
      <c r="A13" s="6">
        <v>926</v>
      </c>
      <c r="B13" s="7" t="s">
        <v>10</v>
      </c>
      <c r="C13" s="14">
        <v>1</v>
      </c>
      <c r="D13" s="82">
        <v>10074.4</v>
      </c>
      <c r="E13" s="82">
        <v>9804.9500000000007</v>
      </c>
      <c r="F13" s="230">
        <v>9154.0499999999993</v>
      </c>
      <c r="G13" s="47">
        <f t="shared" si="0"/>
        <v>2.943505879911066E-2</v>
      </c>
      <c r="H13" s="47">
        <f t="shared" si="1"/>
        <v>0.70564941200889342</v>
      </c>
    </row>
    <row r="14" spans="1:8" ht="31.5" x14ac:dyDescent="0.25">
      <c r="A14" s="6">
        <v>929</v>
      </c>
      <c r="B14" s="7" t="s">
        <v>11</v>
      </c>
      <c r="C14" s="14">
        <v>1</v>
      </c>
      <c r="D14" s="82">
        <v>4275.2</v>
      </c>
      <c r="E14" s="82">
        <v>4208.01</v>
      </c>
      <c r="F14" s="230">
        <v>4274.74</v>
      </c>
      <c r="G14" s="47">
        <f t="shared" si="0"/>
        <v>1.571791500769628E-2</v>
      </c>
      <c r="H14" s="47">
        <f t="shared" si="1"/>
        <v>0.84282084992303719</v>
      </c>
    </row>
    <row r="15" spans="1:8" ht="31.5" x14ac:dyDescent="0.25">
      <c r="A15" s="6">
        <v>930</v>
      </c>
      <c r="B15" s="7" t="s">
        <v>12</v>
      </c>
      <c r="C15" s="14">
        <v>1</v>
      </c>
      <c r="D15" s="82">
        <v>6319.5</v>
      </c>
      <c r="E15" s="82">
        <v>5385.78</v>
      </c>
      <c r="F15" s="230">
        <v>5712.69</v>
      </c>
      <c r="G15" s="47">
        <f t="shared" si="0"/>
        <v>0.16344664247491117</v>
      </c>
      <c r="H15" s="47">
        <f t="shared" si="1"/>
        <v>0</v>
      </c>
    </row>
    <row r="16" spans="1:8" ht="31.5" x14ac:dyDescent="0.25">
      <c r="A16" s="6">
        <v>934</v>
      </c>
      <c r="B16" s="7" t="s">
        <v>13</v>
      </c>
      <c r="C16" s="14">
        <v>1</v>
      </c>
      <c r="D16" s="82">
        <v>16284.2</v>
      </c>
      <c r="E16" s="82">
        <v>15514.59</v>
      </c>
      <c r="F16" s="230">
        <v>16106.71</v>
      </c>
      <c r="G16" s="47">
        <f t="shared" si="0"/>
        <v>4.7781949262139856E-2</v>
      </c>
      <c r="H16" s="47">
        <f t="shared" si="1"/>
        <v>0.52218050737860144</v>
      </c>
    </row>
    <row r="17" spans="1:8" ht="31.5" x14ac:dyDescent="0.25">
      <c r="A17" s="6">
        <v>942</v>
      </c>
      <c r="B17" s="7" t="s">
        <v>14</v>
      </c>
      <c r="C17" s="14">
        <v>1</v>
      </c>
      <c r="D17" s="82">
        <f>(24428800+411163300+2831816800)/1000</f>
        <v>3267408.9</v>
      </c>
      <c r="E17" s="82">
        <f>(24003287.29+411004604.96+2831005369.16)/1000</f>
        <v>3266013.2614099998</v>
      </c>
      <c r="F17" s="230">
        <v>3211701.51</v>
      </c>
      <c r="G17" s="47">
        <f>(D17-E17)/F17</f>
        <v>4.3454803805852561E-4</v>
      </c>
      <c r="H17" s="47">
        <f t="shared" si="1"/>
        <v>0.99565451961941476</v>
      </c>
    </row>
    <row r="18" spans="1:8" ht="31.5" x14ac:dyDescent="0.25">
      <c r="A18" s="6">
        <v>962</v>
      </c>
      <c r="B18" s="7" t="s">
        <v>15</v>
      </c>
      <c r="C18" s="14">
        <v>1</v>
      </c>
      <c r="D18" s="82">
        <v>337410.3</v>
      </c>
      <c r="E18" s="82">
        <v>326800.59999999998</v>
      </c>
      <c r="F18" s="230">
        <v>315808.31</v>
      </c>
      <c r="G18" s="47">
        <f t="shared" si="0"/>
        <v>3.3595379424942971E-2</v>
      </c>
      <c r="H18" s="47">
        <f t="shared" si="1"/>
        <v>0.66404620575057027</v>
      </c>
    </row>
    <row r="19" spans="1:8" ht="31.5" x14ac:dyDescent="0.25">
      <c r="A19" s="6">
        <v>972</v>
      </c>
      <c r="B19" s="7" t="s">
        <v>16</v>
      </c>
      <c r="C19" s="14">
        <v>1</v>
      </c>
      <c r="D19" s="82">
        <v>413312.7</v>
      </c>
      <c r="E19" s="82">
        <v>411448.9</v>
      </c>
      <c r="F19" s="230">
        <v>390686.42</v>
      </c>
      <c r="G19" s="47">
        <f t="shared" si="0"/>
        <v>4.7705778972301841E-3</v>
      </c>
      <c r="H19" s="47">
        <f t="shared" si="1"/>
        <v>0.95229422102769812</v>
      </c>
    </row>
    <row r="20" spans="1:8" ht="31.5" x14ac:dyDescent="0.25">
      <c r="A20" s="6">
        <v>982</v>
      </c>
      <c r="B20" s="7" t="s">
        <v>17</v>
      </c>
      <c r="C20" s="14">
        <v>1</v>
      </c>
      <c r="D20" s="82">
        <v>327184.5</v>
      </c>
      <c r="E20" s="82">
        <v>326064.08</v>
      </c>
      <c r="F20" s="230">
        <v>323697</v>
      </c>
      <c r="G20" s="47">
        <f t="shared" si="0"/>
        <v>3.4613233981160892E-3</v>
      </c>
      <c r="H20" s="47">
        <f t="shared" si="1"/>
        <v>0.9653867660188391</v>
      </c>
    </row>
    <row r="21" spans="1:8" ht="31.5" x14ac:dyDescent="0.25">
      <c r="A21" s="6">
        <v>992</v>
      </c>
      <c r="B21" s="7" t="s">
        <v>18</v>
      </c>
      <c r="C21" s="14">
        <v>1</v>
      </c>
      <c r="D21" s="82">
        <v>693470.5</v>
      </c>
      <c r="E21" s="82">
        <v>688492.9</v>
      </c>
      <c r="F21" s="230">
        <v>688511.31099999999</v>
      </c>
      <c r="G21" s="57">
        <f t="shared" si="0"/>
        <v>7.2295108598440681E-3</v>
      </c>
      <c r="H21" s="57">
        <f t="shared" si="1"/>
        <v>0.92770489140155932</v>
      </c>
    </row>
    <row r="22" spans="1:8" x14ac:dyDescent="0.25">
      <c r="D22" s="224"/>
      <c r="E22" s="225"/>
      <c r="F22" s="224"/>
    </row>
    <row r="23" spans="1:8" x14ac:dyDescent="0.25">
      <c r="E23" s="225"/>
      <c r="F23" s="224"/>
    </row>
  </sheetData>
  <mergeCells count="2">
    <mergeCell ref="A1:H1"/>
    <mergeCell ref="D3:E3"/>
  </mergeCells>
  <pageMargins left="0.78740157480314965" right="0.39370078740157483" top="0.39370078740157483" bottom="0.78740157480314965" header="0.31496062992125984" footer="0.31496062992125984"/>
  <pageSetup paperSize="9" scale="55" orientation="portrait" r:id="rId1"/>
  <rowBreaks count="1" manualBreakCount="1">
    <brk id="4" max="16383" man="1"/>
  </rowBreaks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E2" sqref="E2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2.28515625" style="58" customWidth="1"/>
    <col min="5" max="5" width="25.7109375" style="58" customWidth="1"/>
    <col min="6" max="6" width="14.140625" style="58" customWidth="1"/>
    <col min="7" max="7" width="13.5703125" style="58" customWidth="1"/>
    <col min="8" max="16384" width="9.140625" style="58"/>
  </cols>
  <sheetData>
    <row r="1" spans="1:7" ht="39" customHeight="1" x14ac:dyDescent="0.25">
      <c r="A1" s="262" t="s">
        <v>156</v>
      </c>
      <c r="B1" s="262"/>
      <c r="C1" s="262"/>
      <c r="D1" s="262"/>
      <c r="E1" s="262"/>
      <c r="F1" s="262"/>
      <c r="G1" s="262"/>
    </row>
    <row r="2" spans="1:7" ht="141.75" customHeight="1" x14ac:dyDescent="0.25">
      <c r="A2" s="80" t="s">
        <v>19</v>
      </c>
      <c r="B2" s="80" t="s">
        <v>92</v>
      </c>
      <c r="C2" s="89" t="s">
        <v>91</v>
      </c>
      <c r="D2" s="81" t="s">
        <v>101</v>
      </c>
      <c r="E2" s="149" t="s">
        <v>102</v>
      </c>
      <c r="F2" s="89" t="s">
        <v>70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113">
        <v>1</v>
      </c>
      <c r="D3" s="59">
        <v>0</v>
      </c>
      <c r="E3" s="113">
        <v>1</v>
      </c>
      <c r="F3" s="64">
        <f>D3/E3</f>
        <v>0</v>
      </c>
      <c r="G3" s="175">
        <v>1</v>
      </c>
    </row>
    <row r="4" spans="1:7" ht="20.25" customHeight="1" x14ac:dyDescent="0.25">
      <c r="A4" s="6">
        <v>902</v>
      </c>
      <c r="B4" s="7" t="s">
        <v>1</v>
      </c>
      <c r="C4" s="70">
        <v>1</v>
      </c>
      <c r="D4" s="59">
        <v>562</v>
      </c>
      <c r="E4" s="113">
        <v>11</v>
      </c>
      <c r="F4" s="64">
        <f>D4/E4</f>
        <v>51.090909090909093</v>
      </c>
      <c r="G4" s="175">
        <v>0</v>
      </c>
    </row>
    <row r="5" spans="1:7" ht="31.5" x14ac:dyDescent="0.25">
      <c r="A5" s="6">
        <v>905</v>
      </c>
      <c r="B5" s="7" t="s">
        <v>2</v>
      </c>
      <c r="C5" s="113">
        <v>1</v>
      </c>
      <c r="D5" s="59">
        <v>2</v>
      </c>
      <c r="E5" s="113">
        <v>1</v>
      </c>
      <c r="F5" s="64">
        <f t="shared" ref="F5:F20" si="0">D5/E5</f>
        <v>2</v>
      </c>
      <c r="G5" s="175">
        <v>0</v>
      </c>
    </row>
    <row r="6" spans="1:7" ht="31.5" x14ac:dyDescent="0.25">
      <c r="A6" s="6">
        <v>908</v>
      </c>
      <c r="B6" s="7" t="s">
        <v>3</v>
      </c>
      <c r="C6" s="113">
        <v>1</v>
      </c>
      <c r="D6" s="59">
        <v>0</v>
      </c>
      <c r="E6" s="113">
        <v>1</v>
      </c>
      <c r="F6" s="64">
        <f t="shared" si="0"/>
        <v>0</v>
      </c>
      <c r="G6" s="175">
        <v>1</v>
      </c>
    </row>
    <row r="7" spans="1:7" ht="31.5" x14ac:dyDescent="0.25">
      <c r="A7" s="6">
        <v>910</v>
      </c>
      <c r="B7" s="7" t="s">
        <v>4</v>
      </c>
      <c r="C7" s="113">
        <v>1</v>
      </c>
      <c r="D7" s="59">
        <v>0</v>
      </c>
      <c r="E7" s="113">
        <v>1</v>
      </c>
      <c r="F7" s="64">
        <f t="shared" si="0"/>
        <v>0</v>
      </c>
      <c r="G7" s="175">
        <v>1</v>
      </c>
    </row>
    <row r="8" spans="1:7" ht="31.5" x14ac:dyDescent="0.25">
      <c r="A8" s="6">
        <v>918</v>
      </c>
      <c r="B8" s="7" t="s">
        <v>5</v>
      </c>
      <c r="C8" s="113">
        <v>1</v>
      </c>
      <c r="D8" s="59">
        <v>23</v>
      </c>
      <c r="E8" s="113">
        <v>2</v>
      </c>
      <c r="F8" s="64">
        <f t="shared" si="0"/>
        <v>11.5</v>
      </c>
      <c r="G8" s="175">
        <v>0</v>
      </c>
    </row>
    <row r="9" spans="1:7" ht="31.5" x14ac:dyDescent="0.25">
      <c r="A9" s="6">
        <v>921</v>
      </c>
      <c r="B9" s="7" t="s">
        <v>6</v>
      </c>
      <c r="C9" s="113">
        <v>1</v>
      </c>
      <c r="D9" s="59">
        <v>45</v>
      </c>
      <c r="E9" s="113">
        <v>2</v>
      </c>
      <c r="F9" s="64">
        <f t="shared" si="0"/>
        <v>22.5</v>
      </c>
      <c r="G9" s="175">
        <v>0</v>
      </c>
    </row>
    <row r="10" spans="1:7" ht="31.5" x14ac:dyDescent="0.25">
      <c r="A10" s="6">
        <v>923</v>
      </c>
      <c r="B10" s="7" t="s">
        <v>8</v>
      </c>
      <c r="C10" s="113">
        <v>1</v>
      </c>
      <c r="D10" s="59">
        <v>10</v>
      </c>
      <c r="E10" s="113">
        <v>3</v>
      </c>
      <c r="F10" s="64">
        <f t="shared" si="0"/>
        <v>3.3333333333333335</v>
      </c>
      <c r="G10" s="175">
        <v>0</v>
      </c>
    </row>
    <row r="11" spans="1:7" ht="31.5" x14ac:dyDescent="0.25">
      <c r="A11" s="6">
        <v>925</v>
      </c>
      <c r="B11" s="7" t="s">
        <v>9</v>
      </c>
      <c r="C11" s="113">
        <v>1</v>
      </c>
      <c r="D11" s="59">
        <v>0</v>
      </c>
      <c r="E11" s="113">
        <v>5</v>
      </c>
      <c r="F11" s="64">
        <f t="shared" si="0"/>
        <v>0</v>
      </c>
      <c r="G11" s="175">
        <v>1</v>
      </c>
    </row>
    <row r="12" spans="1:7" ht="31.5" x14ac:dyDescent="0.25">
      <c r="A12" s="6">
        <v>926</v>
      </c>
      <c r="B12" s="7" t="s">
        <v>10</v>
      </c>
      <c r="C12" s="113">
        <v>1</v>
      </c>
      <c r="D12" s="59">
        <v>0</v>
      </c>
      <c r="E12" s="113">
        <v>3</v>
      </c>
      <c r="F12" s="64">
        <f t="shared" si="0"/>
        <v>0</v>
      </c>
      <c r="G12" s="175">
        <v>1</v>
      </c>
    </row>
    <row r="13" spans="1:7" ht="31.5" x14ac:dyDescent="0.25">
      <c r="A13" s="6">
        <v>929</v>
      </c>
      <c r="B13" s="7" t="s">
        <v>11</v>
      </c>
      <c r="C13" s="113">
        <v>1</v>
      </c>
      <c r="D13" s="59">
        <v>0</v>
      </c>
      <c r="E13" s="70">
        <v>2</v>
      </c>
      <c r="F13" s="64">
        <f t="shared" si="0"/>
        <v>0</v>
      </c>
      <c r="G13" s="175">
        <v>1</v>
      </c>
    </row>
    <row r="14" spans="1:7" ht="31.5" x14ac:dyDescent="0.25">
      <c r="A14" s="6">
        <v>930</v>
      </c>
      <c r="B14" s="7" t="s">
        <v>12</v>
      </c>
      <c r="C14" s="113">
        <v>1</v>
      </c>
      <c r="D14" s="59">
        <v>1</v>
      </c>
      <c r="E14" s="113">
        <v>1</v>
      </c>
      <c r="F14" s="64">
        <f t="shared" si="0"/>
        <v>1</v>
      </c>
      <c r="G14" s="175">
        <v>0.5</v>
      </c>
    </row>
    <row r="15" spans="1:7" ht="31.5" x14ac:dyDescent="0.25">
      <c r="A15" s="6">
        <v>934</v>
      </c>
      <c r="B15" s="7" t="s">
        <v>13</v>
      </c>
      <c r="C15" s="113">
        <v>1</v>
      </c>
      <c r="D15" s="59">
        <v>2</v>
      </c>
      <c r="E15" s="113">
        <v>3</v>
      </c>
      <c r="F15" s="64">
        <f t="shared" si="0"/>
        <v>0.66666666666666663</v>
      </c>
      <c r="G15" s="175">
        <v>0.5</v>
      </c>
    </row>
    <row r="16" spans="1:7" ht="31.5" x14ac:dyDescent="0.25">
      <c r="A16" s="6">
        <v>942</v>
      </c>
      <c r="B16" s="7" t="s">
        <v>14</v>
      </c>
      <c r="C16" s="113">
        <v>1</v>
      </c>
      <c r="D16" s="59">
        <v>7</v>
      </c>
      <c r="E16" s="113">
        <v>3</v>
      </c>
      <c r="F16" s="64">
        <f t="shared" si="0"/>
        <v>2.3333333333333335</v>
      </c>
      <c r="G16" s="175">
        <v>0</v>
      </c>
    </row>
    <row r="17" spans="1:7" ht="31.5" x14ac:dyDescent="0.25">
      <c r="A17" s="6">
        <v>962</v>
      </c>
      <c r="B17" s="7" t="s">
        <v>15</v>
      </c>
      <c r="C17" s="113">
        <v>1</v>
      </c>
      <c r="D17" s="59">
        <v>4</v>
      </c>
      <c r="E17" s="113">
        <v>2</v>
      </c>
      <c r="F17" s="64">
        <f t="shared" si="0"/>
        <v>2</v>
      </c>
      <c r="G17" s="175">
        <v>0</v>
      </c>
    </row>
    <row r="18" spans="1:7" ht="31.5" x14ac:dyDescent="0.25">
      <c r="A18" s="6">
        <v>972</v>
      </c>
      <c r="B18" s="7" t="s">
        <v>16</v>
      </c>
      <c r="C18" s="113">
        <v>1</v>
      </c>
      <c r="D18" s="174">
        <v>9</v>
      </c>
      <c r="E18" s="113">
        <v>2</v>
      </c>
      <c r="F18" s="64">
        <f t="shared" si="0"/>
        <v>4.5</v>
      </c>
      <c r="G18" s="175">
        <v>0</v>
      </c>
    </row>
    <row r="19" spans="1:7" ht="31.5" x14ac:dyDescent="0.25">
      <c r="A19" s="6">
        <v>982</v>
      </c>
      <c r="B19" s="7" t="s">
        <v>17</v>
      </c>
      <c r="C19" s="113">
        <v>1</v>
      </c>
      <c r="D19" s="174">
        <v>3</v>
      </c>
      <c r="E19" s="113">
        <v>2</v>
      </c>
      <c r="F19" s="64">
        <f t="shared" si="0"/>
        <v>1.5</v>
      </c>
      <c r="G19" s="175">
        <v>0.5</v>
      </c>
    </row>
    <row r="20" spans="1:7" ht="31.5" x14ac:dyDescent="0.25">
      <c r="A20" s="6">
        <v>992</v>
      </c>
      <c r="B20" s="7" t="s">
        <v>18</v>
      </c>
      <c r="C20" s="113">
        <v>1</v>
      </c>
      <c r="D20" s="174">
        <v>16</v>
      </c>
      <c r="E20" s="113">
        <v>2</v>
      </c>
      <c r="F20" s="64">
        <f t="shared" si="0"/>
        <v>8</v>
      </c>
      <c r="G20" s="175">
        <v>0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5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N6" sqref="N6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4.140625" style="58" customWidth="1"/>
    <col min="5" max="5" width="23.5703125" style="58" customWidth="1"/>
    <col min="6" max="6" width="18.28515625" style="58" customWidth="1"/>
    <col min="7" max="7" width="17.140625" style="58" customWidth="1"/>
    <col min="8" max="16384" width="9.140625" style="58"/>
  </cols>
  <sheetData>
    <row r="1" spans="1:7" ht="39" customHeight="1" x14ac:dyDescent="0.25">
      <c r="A1" s="262" t="s">
        <v>157</v>
      </c>
      <c r="B1" s="262"/>
      <c r="C1" s="262"/>
      <c r="D1" s="262"/>
      <c r="E1" s="262"/>
      <c r="F1" s="262"/>
      <c r="G1" s="262"/>
    </row>
    <row r="2" spans="1:7" ht="120" customHeight="1" x14ac:dyDescent="0.25">
      <c r="A2" s="80" t="s">
        <v>19</v>
      </c>
      <c r="B2" s="80" t="s">
        <v>92</v>
      </c>
      <c r="C2" s="89" t="s">
        <v>91</v>
      </c>
      <c r="D2" s="81" t="s">
        <v>78</v>
      </c>
      <c r="E2" s="149" t="s">
        <v>67</v>
      </c>
      <c r="F2" s="89" t="s">
        <v>71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176">
        <v>0</v>
      </c>
      <c r="D3" s="86" t="s">
        <v>52</v>
      </c>
      <c r="E3" s="86" t="s">
        <v>52</v>
      </c>
      <c r="F3" s="86" t="s">
        <v>52</v>
      </c>
      <c r="G3" s="177">
        <v>0</v>
      </c>
    </row>
    <row r="4" spans="1:7" ht="20.25" customHeight="1" x14ac:dyDescent="0.25">
      <c r="A4" s="6">
        <v>902</v>
      </c>
      <c r="B4" s="7" t="s">
        <v>1</v>
      </c>
      <c r="C4" s="178">
        <v>1</v>
      </c>
      <c r="D4" s="86">
        <v>3</v>
      </c>
      <c r="E4" s="176">
        <v>3</v>
      </c>
      <c r="F4" s="179">
        <f>D4/E4</f>
        <v>1</v>
      </c>
      <c r="G4" s="180">
        <v>0.5</v>
      </c>
    </row>
    <row r="5" spans="1:7" ht="31.5" x14ac:dyDescent="0.25">
      <c r="A5" s="6">
        <v>905</v>
      </c>
      <c r="B5" s="7" t="s">
        <v>2</v>
      </c>
      <c r="C5" s="176">
        <v>0</v>
      </c>
      <c r="D5" s="86" t="s">
        <v>52</v>
      </c>
      <c r="E5" s="86" t="s">
        <v>52</v>
      </c>
      <c r="F5" s="86" t="s">
        <v>52</v>
      </c>
      <c r="G5" s="177">
        <v>0</v>
      </c>
    </row>
    <row r="6" spans="1:7" ht="31.5" x14ac:dyDescent="0.25">
      <c r="A6" s="6">
        <v>908</v>
      </c>
      <c r="B6" s="7" t="s">
        <v>3</v>
      </c>
      <c r="C6" s="176">
        <v>0</v>
      </c>
      <c r="D6" s="86" t="s">
        <v>52</v>
      </c>
      <c r="E6" s="86" t="s">
        <v>52</v>
      </c>
      <c r="F6" s="86" t="s">
        <v>52</v>
      </c>
      <c r="G6" s="177">
        <v>0</v>
      </c>
    </row>
    <row r="7" spans="1:7" ht="31.5" x14ac:dyDescent="0.25">
      <c r="A7" s="6">
        <v>910</v>
      </c>
      <c r="B7" s="7" t="s">
        <v>4</v>
      </c>
      <c r="C7" s="176">
        <v>0</v>
      </c>
      <c r="D7" s="86" t="s">
        <v>52</v>
      </c>
      <c r="E7" s="86" t="s">
        <v>52</v>
      </c>
      <c r="F7" s="86" t="s">
        <v>52</v>
      </c>
      <c r="G7" s="177">
        <v>0</v>
      </c>
    </row>
    <row r="8" spans="1:7" ht="31.5" x14ac:dyDescent="0.25">
      <c r="A8" s="6">
        <v>918</v>
      </c>
      <c r="B8" s="7" t="s">
        <v>5</v>
      </c>
      <c r="C8" s="176">
        <v>0</v>
      </c>
      <c r="D8" s="86" t="s">
        <v>52</v>
      </c>
      <c r="E8" s="86" t="s">
        <v>52</v>
      </c>
      <c r="F8" s="86" t="s">
        <v>52</v>
      </c>
      <c r="G8" s="177">
        <v>0</v>
      </c>
    </row>
    <row r="9" spans="1:7" ht="31.5" x14ac:dyDescent="0.25">
      <c r="A9" s="6">
        <v>921</v>
      </c>
      <c r="B9" s="7" t="s">
        <v>6</v>
      </c>
      <c r="C9" s="176">
        <v>0</v>
      </c>
      <c r="D9" s="86" t="s">
        <v>52</v>
      </c>
      <c r="E9" s="86" t="s">
        <v>52</v>
      </c>
      <c r="F9" s="86" t="s">
        <v>52</v>
      </c>
      <c r="G9" s="177">
        <v>0</v>
      </c>
    </row>
    <row r="10" spans="1:7" ht="31.5" x14ac:dyDescent="0.25">
      <c r="A10" s="6">
        <v>923</v>
      </c>
      <c r="B10" s="7" t="s">
        <v>8</v>
      </c>
      <c r="C10" s="178">
        <v>1</v>
      </c>
      <c r="D10" s="86">
        <v>4</v>
      </c>
      <c r="E10" s="176">
        <v>1</v>
      </c>
      <c r="F10" s="179">
        <f>D10/E10</f>
        <v>4</v>
      </c>
      <c r="G10" s="180">
        <v>0</v>
      </c>
    </row>
    <row r="11" spans="1:7" ht="31.5" x14ac:dyDescent="0.25">
      <c r="A11" s="6">
        <v>925</v>
      </c>
      <c r="B11" s="7" t="s">
        <v>9</v>
      </c>
      <c r="C11" s="178">
        <v>1</v>
      </c>
      <c r="D11" s="86">
        <v>9</v>
      </c>
      <c r="E11" s="176">
        <v>168</v>
      </c>
      <c r="F11" s="179">
        <f>D11/E11</f>
        <v>5.3571428571428568E-2</v>
      </c>
      <c r="G11" s="180">
        <v>0.5</v>
      </c>
    </row>
    <row r="12" spans="1:7" ht="31.5" x14ac:dyDescent="0.25">
      <c r="A12" s="6">
        <v>926</v>
      </c>
      <c r="B12" s="7" t="s">
        <v>10</v>
      </c>
      <c r="C12" s="178">
        <v>1</v>
      </c>
      <c r="D12" s="86">
        <v>0</v>
      </c>
      <c r="E12" s="176">
        <v>39</v>
      </c>
      <c r="F12" s="179">
        <f>D12/E12</f>
        <v>0</v>
      </c>
      <c r="G12" s="180">
        <v>1</v>
      </c>
    </row>
    <row r="13" spans="1:7" ht="31.5" x14ac:dyDescent="0.25">
      <c r="A13" s="6">
        <v>929</v>
      </c>
      <c r="B13" s="7" t="s">
        <v>11</v>
      </c>
      <c r="C13" s="178">
        <v>1</v>
      </c>
      <c r="D13" s="86">
        <v>2</v>
      </c>
      <c r="E13" s="178">
        <v>19</v>
      </c>
      <c r="F13" s="179">
        <f>D13/E13</f>
        <v>0.10526315789473684</v>
      </c>
      <c r="G13" s="180">
        <v>0.5</v>
      </c>
    </row>
    <row r="14" spans="1:7" ht="31.5" x14ac:dyDescent="0.25">
      <c r="A14" s="6">
        <v>930</v>
      </c>
      <c r="B14" s="7" t="s">
        <v>12</v>
      </c>
      <c r="C14" s="176">
        <v>0</v>
      </c>
      <c r="D14" s="86" t="s">
        <v>52</v>
      </c>
      <c r="E14" s="86" t="s">
        <v>52</v>
      </c>
      <c r="F14" s="86" t="s">
        <v>52</v>
      </c>
      <c r="G14" s="177">
        <v>0</v>
      </c>
    </row>
    <row r="15" spans="1:7" ht="31.5" x14ac:dyDescent="0.25">
      <c r="A15" s="6">
        <v>934</v>
      </c>
      <c r="B15" s="7" t="s">
        <v>13</v>
      </c>
      <c r="C15" s="176">
        <v>0</v>
      </c>
      <c r="D15" s="86" t="s">
        <v>52</v>
      </c>
      <c r="E15" s="86" t="s">
        <v>52</v>
      </c>
      <c r="F15" s="86" t="s">
        <v>52</v>
      </c>
      <c r="G15" s="177">
        <v>0</v>
      </c>
    </row>
    <row r="16" spans="1:7" ht="31.5" x14ac:dyDescent="0.25">
      <c r="A16" s="6">
        <v>942</v>
      </c>
      <c r="B16" s="7" t="s">
        <v>14</v>
      </c>
      <c r="C16" s="176">
        <v>0</v>
      </c>
      <c r="D16" s="86" t="s">
        <v>52</v>
      </c>
      <c r="E16" s="86" t="s">
        <v>52</v>
      </c>
      <c r="F16" s="86" t="s">
        <v>52</v>
      </c>
      <c r="G16" s="177">
        <v>0</v>
      </c>
    </row>
    <row r="17" spans="1:7" ht="31.5" x14ac:dyDescent="0.25">
      <c r="A17" s="6">
        <v>962</v>
      </c>
      <c r="B17" s="7" t="s">
        <v>15</v>
      </c>
      <c r="C17" s="176">
        <v>0</v>
      </c>
      <c r="D17" s="86" t="s">
        <v>52</v>
      </c>
      <c r="E17" s="86" t="s">
        <v>52</v>
      </c>
      <c r="F17" s="86" t="s">
        <v>52</v>
      </c>
      <c r="G17" s="177">
        <v>0</v>
      </c>
    </row>
    <row r="18" spans="1:7" ht="31.5" x14ac:dyDescent="0.25">
      <c r="A18" s="6">
        <v>972</v>
      </c>
      <c r="B18" s="7" t="s">
        <v>16</v>
      </c>
      <c r="C18" s="176">
        <v>0</v>
      </c>
      <c r="D18" s="86" t="s">
        <v>52</v>
      </c>
      <c r="E18" s="86" t="s">
        <v>52</v>
      </c>
      <c r="F18" s="86" t="s">
        <v>52</v>
      </c>
      <c r="G18" s="177">
        <v>0</v>
      </c>
    </row>
    <row r="19" spans="1:7" ht="31.5" x14ac:dyDescent="0.25">
      <c r="A19" s="6">
        <v>982</v>
      </c>
      <c r="B19" s="7" t="s">
        <v>17</v>
      </c>
      <c r="C19" s="176">
        <v>0</v>
      </c>
      <c r="D19" s="86" t="s">
        <v>52</v>
      </c>
      <c r="E19" s="86" t="s">
        <v>52</v>
      </c>
      <c r="F19" s="86" t="s">
        <v>52</v>
      </c>
      <c r="G19" s="177">
        <v>0</v>
      </c>
    </row>
    <row r="20" spans="1:7" ht="31.5" x14ac:dyDescent="0.25">
      <c r="A20" s="6">
        <v>992</v>
      </c>
      <c r="B20" s="7" t="s">
        <v>18</v>
      </c>
      <c r="C20" s="176">
        <v>0</v>
      </c>
      <c r="D20" s="86" t="s">
        <v>52</v>
      </c>
      <c r="E20" s="86" t="s">
        <v>52</v>
      </c>
      <c r="F20" s="86" t="s">
        <v>52</v>
      </c>
      <c r="G20" s="177">
        <v>0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N18" sqref="N18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3.5703125" style="58" customWidth="1"/>
    <col min="5" max="5" width="34.85546875" style="58" customWidth="1"/>
    <col min="6" max="6" width="14.140625" style="58" customWidth="1"/>
    <col min="7" max="7" width="13.5703125" style="58" customWidth="1"/>
    <col min="8" max="16384" width="9.140625" style="58"/>
  </cols>
  <sheetData>
    <row r="1" spans="1:7" ht="39" customHeight="1" x14ac:dyDescent="0.25">
      <c r="A1" s="262" t="s">
        <v>158</v>
      </c>
      <c r="B1" s="262"/>
      <c r="C1" s="262"/>
      <c r="D1" s="262"/>
      <c r="E1" s="262"/>
      <c r="F1" s="262"/>
      <c r="G1" s="262"/>
    </row>
    <row r="2" spans="1:7" ht="153" customHeight="1" x14ac:dyDescent="0.25">
      <c r="A2" s="84" t="s">
        <v>19</v>
      </c>
      <c r="B2" s="84" t="s">
        <v>92</v>
      </c>
      <c r="C2" s="89" t="s">
        <v>91</v>
      </c>
      <c r="D2" s="81" t="s">
        <v>99</v>
      </c>
      <c r="E2" s="81" t="s">
        <v>100</v>
      </c>
      <c r="F2" s="89" t="s">
        <v>29</v>
      </c>
      <c r="G2" s="89" t="s">
        <v>30</v>
      </c>
    </row>
    <row r="3" spans="1:7" ht="23.25" customHeight="1" x14ac:dyDescent="0.25">
      <c r="A3" s="162" t="s">
        <v>163</v>
      </c>
      <c r="B3" s="7" t="s">
        <v>0</v>
      </c>
      <c r="C3" s="85">
        <v>1</v>
      </c>
      <c r="D3" s="85">
        <v>0</v>
      </c>
      <c r="E3" s="85">
        <v>0</v>
      </c>
      <c r="F3" s="51">
        <v>0</v>
      </c>
      <c r="G3" s="14">
        <v>1</v>
      </c>
    </row>
    <row r="4" spans="1:7" ht="20.25" customHeight="1" x14ac:dyDescent="0.25">
      <c r="A4" s="6">
        <v>902</v>
      </c>
      <c r="B4" s="7" t="s">
        <v>1</v>
      </c>
      <c r="C4" s="85">
        <v>1</v>
      </c>
      <c r="D4" s="85">
        <v>556</v>
      </c>
      <c r="E4" s="85">
        <v>565</v>
      </c>
      <c r="F4" s="51">
        <f>E4/D4*100</f>
        <v>101.61870503597122</v>
      </c>
      <c r="G4" s="14">
        <v>0</v>
      </c>
    </row>
    <row r="5" spans="1:7" ht="31.5" x14ac:dyDescent="0.25">
      <c r="A5" s="6">
        <v>905</v>
      </c>
      <c r="B5" s="7" t="s">
        <v>2</v>
      </c>
      <c r="C5" s="85">
        <v>1</v>
      </c>
      <c r="D5" s="85">
        <v>6</v>
      </c>
      <c r="E5" s="85">
        <v>2</v>
      </c>
      <c r="F5" s="51">
        <f t="shared" ref="F5:F6" si="0">E5/D5*100</f>
        <v>33.333333333333329</v>
      </c>
      <c r="G5" s="14">
        <v>1</v>
      </c>
    </row>
    <row r="6" spans="1:7" ht="31.5" x14ac:dyDescent="0.25">
      <c r="A6" s="6">
        <v>908</v>
      </c>
      <c r="B6" s="7" t="s">
        <v>3</v>
      </c>
      <c r="C6" s="85">
        <v>1</v>
      </c>
      <c r="D6" s="85">
        <v>1</v>
      </c>
      <c r="E6" s="85">
        <v>0</v>
      </c>
      <c r="F6" s="51">
        <f t="shared" si="0"/>
        <v>0</v>
      </c>
      <c r="G6" s="14">
        <v>1</v>
      </c>
    </row>
    <row r="7" spans="1:7" ht="31.5" x14ac:dyDescent="0.25">
      <c r="A7" s="6">
        <v>910</v>
      </c>
      <c r="B7" s="7" t="s">
        <v>4</v>
      </c>
      <c r="C7" s="85">
        <v>1</v>
      </c>
      <c r="D7" s="85">
        <v>0</v>
      </c>
      <c r="E7" s="85">
        <v>0</v>
      </c>
      <c r="F7" s="51">
        <v>0</v>
      </c>
      <c r="G7" s="14">
        <v>1</v>
      </c>
    </row>
    <row r="8" spans="1:7" ht="31.5" x14ac:dyDescent="0.25">
      <c r="A8" s="6">
        <v>918</v>
      </c>
      <c r="B8" s="7" t="s">
        <v>5</v>
      </c>
      <c r="C8" s="85">
        <v>1</v>
      </c>
      <c r="D8" s="85">
        <v>14</v>
      </c>
      <c r="E8" s="85">
        <v>23</v>
      </c>
      <c r="F8" s="51">
        <f t="shared" ref="F8:F20" si="1">E8/D8*100</f>
        <v>164.28571428571428</v>
      </c>
      <c r="G8" s="14">
        <v>0</v>
      </c>
    </row>
    <row r="9" spans="1:7" ht="31.5" x14ac:dyDescent="0.25">
      <c r="A9" s="6">
        <v>921</v>
      </c>
      <c r="B9" s="7" t="s">
        <v>6</v>
      </c>
      <c r="C9" s="85">
        <v>1</v>
      </c>
      <c r="D9" s="85">
        <v>21</v>
      </c>
      <c r="E9" s="85">
        <v>45</v>
      </c>
      <c r="F9" s="51">
        <f t="shared" si="1"/>
        <v>214.28571428571428</v>
      </c>
      <c r="G9" s="14">
        <v>0</v>
      </c>
    </row>
    <row r="10" spans="1:7" ht="31.5" x14ac:dyDescent="0.25">
      <c r="A10" s="6">
        <v>923</v>
      </c>
      <c r="B10" s="7" t="s">
        <v>8</v>
      </c>
      <c r="C10" s="85">
        <v>1</v>
      </c>
      <c r="D10" s="85">
        <v>8</v>
      </c>
      <c r="E10" s="85">
        <v>14</v>
      </c>
      <c r="F10" s="51">
        <f t="shared" si="1"/>
        <v>175</v>
      </c>
      <c r="G10" s="14">
        <v>0</v>
      </c>
    </row>
    <row r="11" spans="1:7" ht="31.5" x14ac:dyDescent="0.25">
      <c r="A11" s="6">
        <v>925</v>
      </c>
      <c r="B11" s="7" t="s">
        <v>9</v>
      </c>
      <c r="C11" s="85">
        <v>1</v>
      </c>
      <c r="D11" s="85">
        <v>8</v>
      </c>
      <c r="E11" s="85">
        <v>9</v>
      </c>
      <c r="F11" s="51">
        <f t="shared" si="1"/>
        <v>112.5</v>
      </c>
      <c r="G11" s="14">
        <v>0</v>
      </c>
    </row>
    <row r="12" spans="1:7" ht="31.5" x14ac:dyDescent="0.25">
      <c r="A12" s="6">
        <v>926</v>
      </c>
      <c r="B12" s="7" t="s">
        <v>10</v>
      </c>
      <c r="C12" s="85">
        <v>1</v>
      </c>
      <c r="D12" s="85">
        <v>4</v>
      </c>
      <c r="E12" s="85">
        <v>0</v>
      </c>
      <c r="F12" s="51">
        <f t="shared" si="1"/>
        <v>0</v>
      </c>
      <c r="G12" s="14">
        <v>1</v>
      </c>
    </row>
    <row r="13" spans="1:7" ht="31.5" x14ac:dyDescent="0.25">
      <c r="A13" s="6">
        <v>929</v>
      </c>
      <c r="B13" s="7" t="s">
        <v>11</v>
      </c>
      <c r="C13" s="85">
        <v>1</v>
      </c>
      <c r="D13" s="71">
        <v>1</v>
      </c>
      <c r="E13" s="71">
        <v>2</v>
      </c>
      <c r="F13" s="51">
        <f t="shared" si="1"/>
        <v>200</v>
      </c>
      <c r="G13" s="14">
        <v>0</v>
      </c>
    </row>
    <row r="14" spans="1:7" ht="31.5" x14ac:dyDescent="0.25">
      <c r="A14" s="6">
        <v>930</v>
      </c>
      <c r="B14" s="7" t="s">
        <v>12</v>
      </c>
      <c r="C14" s="85">
        <v>1</v>
      </c>
      <c r="D14" s="85">
        <v>0</v>
      </c>
      <c r="E14" s="85">
        <v>1</v>
      </c>
      <c r="F14" s="51">
        <v>100</v>
      </c>
      <c r="G14" s="14">
        <v>0.5</v>
      </c>
    </row>
    <row r="15" spans="1:7" ht="31.5" x14ac:dyDescent="0.25">
      <c r="A15" s="6">
        <v>934</v>
      </c>
      <c r="B15" s="7" t="s">
        <v>13</v>
      </c>
      <c r="C15" s="85">
        <v>1</v>
      </c>
      <c r="D15" s="85">
        <v>4</v>
      </c>
      <c r="E15" s="85">
        <v>2</v>
      </c>
      <c r="F15" s="51">
        <f t="shared" si="1"/>
        <v>50</v>
      </c>
      <c r="G15" s="14">
        <v>1</v>
      </c>
    </row>
    <row r="16" spans="1:7" ht="31.5" x14ac:dyDescent="0.25">
      <c r="A16" s="6">
        <v>942</v>
      </c>
      <c r="B16" s="7" t="s">
        <v>14</v>
      </c>
      <c r="C16" s="85">
        <v>1</v>
      </c>
      <c r="D16" s="85">
        <v>9</v>
      </c>
      <c r="E16" s="85">
        <v>7</v>
      </c>
      <c r="F16" s="51">
        <f t="shared" si="1"/>
        <v>77.777777777777786</v>
      </c>
      <c r="G16" s="14">
        <v>1</v>
      </c>
    </row>
    <row r="17" spans="1:7" ht="31.5" x14ac:dyDescent="0.25">
      <c r="A17" s="6">
        <v>962</v>
      </c>
      <c r="B17" s="7" t="s">
        <v>15</v>
      </c>
      <c r="C17" s="85">
        <v>1</v>
      </c>
      <c r="D17" s="85">
        <v>4</v>
      </c>
      <c r="E17" s="85">
        <v>4</v>
      </c>
      <c r="F17" s="51">
        <f t="shared" si="1"/>
        <v>100</v>
      </c>
      <c r="G17" s="14">
        <v>0.5</v>
      </c>
    </row>
    <row r="18" spans="1:7" ht="31.5" x14ac:dyDescent="0.25">
      <c r="A18" s="6">
        <v>972</v>
      </c>
      <c r="B18" s="7" t="s">
        <v>16</v>
      </c>
      <c r="C18" s="85">
        <v>1</v>
      </c>
      <c r="D18" s="85">
        <v>5</v>
      </c>
      <c r="E18" s="85">
        <v>9</v>
      </c>
      <c r="F18" s="51">
        <f t="shared" si="1"/>
        <v>180</v>
      </c>
      <c r="G18" s="14">
        <v>0</v>
      </c>
    </row>
    <row r="19" spans="1:7" ht="31.5" x14ac:dyDescent="0.25">
      <c r="A19" s="6">
        <v>982</v>
      </c>
      <c r="B19" s="7" t="s">
        <v>17</v>
      </c>
      <c r="C19" s="85">
        <v>1</v>
      </c>
      <c r="D19" s="85">
        <v>5</v>
      </c>
      <c r="E19" s="85">
        <v>3</v>
      </c>
      <c r="F19" s="51">
        <f t="shared" si="1"/>
        <v>60</v>
      </c>
      <c r="G19" s="14">
        <v>1</v>
      </c>
    </row>
    <row r="20" spans="1:7" ht="31.5" x14ac:dyDescent="0.25">
      <c r="A20" s="6">
        <v>992</v>
      </c>
      <c r="B20" s="7" t="s">
        <v>18</v>
      </c>
      <c r="C20" s="85">
        <v>1</v>
      </c>
      <c r="D20" s="85">
        <v>10</v>
      </c>
      <c r="E20" s="85">
        <v>16</v>
      </c>
      <c r="F20" s="51">
        <f t="shared" si="1"/>
        <v>160</v>
      </c>
      <c r="G20" s="14">
        <v>0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E2" sqref="E2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29.85546875" style="58" customWidth="1"/>
    <col min="5" max="5" width="30.7109375" style="226" customWidth="1"/>
    <col min="6" max="6" width="14.140625" style="58" customWidth="1"/>
    <col min="7" max="7" width="13.5703125" style="58" customWidth="1"/>
    <col min="8" max="16384" width="9.140625" style="58"/>
  </cols>
  <sheetData>
    <row r="1" spans="1:7" ht="39" customHeight="1" x14ac:dyDescent="0.25">
      <c r="A1" s="295" t="s">
        <v>159</v>
      </c>
      <c r="B1" s="295"/>
      <c r="C1" s="295"/>
      <c r="D1" s="295"/>
      <c r="E1" s="295"/>
      <c r="F1" s="295"/>
      <c r="G1" s="295"/>
    </row>
    <row r="2" spans="1:7" ht="167.25" customHeight="1" x14ac:dyDescent="0.25">
      <c r="A2" s="80" t="s">
        <v>19</v>
      </c>
      <c r="B2" s="80" t="s">
        <v>92</v>
      </c>
      <c r="C2" s="89" t="s">
        <v>91</v>
      </c>
      <c r="D2" s="81" t="s">
        <v>132</v>
      </c>
      <c r="E2" s="251" t="s">
        <v>131</v>
      </c>
      <c r="F2" s="89" t="s">
        <v>70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85">
        <v>1</v>
      </c>
      <c r="D3" s="87">
        <v>0</v>
      </c>
      <c r="E3" s="87">
        <v>0</v>
      </c>
      <c r="F3" s="51" t="s">
        <v>165</v>
      </c>
      <c r="G3" s="14">
        <v>1</v>
      </c>
    </row>
    <row r="4" spans="1:7" ht="20.25" customHeight="1" x14ac:dyDescent="0.25">
      <c r="A4" s="6">
        <v>902</v>
      </c>
      <c r="B4" s="7" t="s">
        <v>1</v>
      </c>
      <c r="C4" s="85">
        <v>1</v>
      </c>
      <c r="D4" s="87">
        <v>100555.93</v>
      </c>
      <c r="E4" s="82">
        <v>214092.48</v>
      </c>
      <c r="F4" s="51">
        <f>E4/D4</f>
        <v>2.1290885579796242</v>
      </c>
      <c r="G4" s="14">
        <v>0</v>
      </c>
    </row>
    <row r="5" spans="1:7" ht="31.5" x14ac:dyDescent="0.25">
      <c r="A5" s="6">
        <v>905</v>
      </c>
      <c r="B5" s="7" t="s">
        <v>2</v>
      </c>
      <c r="C5" s="85">
        <v>1</v>
      </c>
      <c r="D5" s="87">
        <v>4147.7</v>
      </c>
      <c r="E5" s="82">
        <v>12478.68</v>
      </c>
      <c r="F5" s="51">
        <f t="shared" ref="F5:F19" si="0">E5/D5</f>
        <v>3.0085782481857417</v>
      </c>
      <c r="G5" s="14">
        <v>0</v>
      </c>
    </row>
    <row r="6" spans="1:7" ht="31.5" x14ac:dyDescent="0.25">
      <c r="A6" s="6">
        <v>908</v>
      </c>
      <c r="B6" s="7" t="s">
        <v>3</v>
      </c>
      <c r="C6" s="85">
        <v>1</v>
      </c>
      <c r="D6" s="87">
        <v>3</v>
      </c>
      <c r="E6" s="87">
        <v>0</v>
      </c>
      <c r="F6" s="51" t="s">
        <v>165</v>
      </c>
      <c r="G6" s="14">
        <v>1</v>
      </c>
    </row>
    <row r="7" spans="1:7" ht="31.5" x14ac:dyDescent="0.25">
      <c r="A7" s="6">
        <v>910</v>
      </c>
      <c r="B7" s="7" t="s">
        <v>4</v>
      </c>
      <c r="C7" s="85">
        <v>1</v>
      </c>
      <c r="D7" s="87">
        <v>0</v>
      </c>
      <c r="E7" s="87">
        <v>0</v>
      </c>
      <c r="F7" s="51" t="s">
        <v>165</v>
      </c>
      <c r="G7" s="14">
        <v>1</v>
      </c>
    </row>
    <row r="8" spans="1:7" ht="31.5" x14ac:dyDescent="0.25">
      <c r="A8" s="6">
        <v>918</v>
      </c>
      <c r="B8" s="7" t="s">
        <v>5</v>
      </c>
      <c r="C8" s="85">
        <v>1</v>
      </c>
      <c r="D8" s="87">
        <v>3035.36</v>
      </c>
      <c r="E8" s="82">
        <v>35364.269999999997</v>
      </c>
      <c r="F8" s="51">
        <f t="shared" si="0"/>
        <v>11.650766301196562</v>
      </c>
      <c r="G8" s="14">
        <v>0</v>
      </c>
    </row>
    <row r="9" spans="1:7" ht="31.5" x14ac:dyDescent="0.25">
      <c r="A9" s="6">
        <v>921</v>
      </c>
      <c r="B9" s="7" t="s">
        <v>6</v>
      </c>
      <c r="C9" s="85">
        <v>1</v>
      </c>
      <c r="D9" s="87">
        <v>6134</v>
      </c>
      <c r="E9" s="82">
        <v>4454.95</v>
      </c>
      <c r="F9" s="51">
        <f t="shared" si="0"/>
        <v>0.72627160091294418</v>
      </c>
      <c r="G9" s="14">
        <v>1</v>
      </c>
    </row>
    <row r="10" spans="1:7" ht="31.5" x14ac:dyDescent="0.25">
      <c r="A10" s="6">
        <v>923</v>
      </c>
      <c r="B10" s="7" t="s">
        <v>8</v>
      </c>
      <c r="C10" s="85">
        <v>1</v>
      </c>
      <c r="D10" s="87">
        <v>5767.51</v>
      </c>
      <c r="E10" s="82">
        <v>38057.17</v>
      </c>
      <c r="F10" s="51">
        <f t="shared" si="0"/>
        <v>6.598544259134357</v>
      </c>
      <c r="G10" s="14">
        <v>0</v>
      </c>
    </row>
    <row r="11" spans="1:7" ht="31.5" x14ac:dyDescent="0.25">
      <c r="A11" s="6">
        <v>925</v>
      </c>
      <c r="B11" s="7" t="s">
        <v>9</v>
      </c>
      <c r="C11" s="85">
        <v>1</v>
      </c>
      <c r="D11" s="87">
        <v>50</v>
      </c>
      <c r="E11" s="87">
        <v>0</v>
      </c>
      <c r="F11" s="51" t="s">
        <v>165</v>
      </c>
      <c r="G11" s="14">
        <v>1</v>
      </c>
    </row>
    <row r="12" spans="1:7" ht="31.5" x14ac:dyDescent="0.25">
      <c r="A12" s="6">
        <v>926</v>
      </c>
      <c r="B12" s="7" t="s">
        <v>10</v>
      </c>
      <c r="C12" s="85">
        <v>1</v>
      </c>
      <c r="D12" s="87">
        <v>0</v>
      </c>
      <c r="E12" s="87">
        <v>0</v>
      </c>
      <c r="F12" s="51" t="s">
        <v>165</v>
      </c>
      <c r="G12" s="14">
        <v>1</v>
      </c>
    </row>
    <row r="13" spans="1:7" ht="31.5" x14ac:dyDescent="0.25">
      <c r="A13" s="6">
        <v>929</v>
      </c>
      <c r="B13" s="7" t="s">
        <v>11</v>
      </c>
      <c r="C13" s="85">
        <v>1</v>
      </c>
      <c r="D13" s="88">
        <v>0</v>
      </c>
      <c r="E13" s="88">
        <v>0</v>
      </c>
      <c r="F13" s="51" t="s">
        <v>165</v>
      </c>
      <c r="G13" s="14">
        <v>1</v>
      </c>
    </row>
    <row r="14" spans="1:7" ht="31.5" x14ac:dyDescent="0.25">
      <c r="A14" s="6">
        <v>930</v>
      </c>
      <c r="B14" s="7" t="s">
        <v>12</v>
      </c>
      <c r="C14" s="85">
        <v>1</v>
      </c>
      <c r="D14" s="87">
        <v>0</v>
      </c>
      <c r="E14" s="82">
        <v>1.81</v>
      </c>
      <c r="F14" s="51" t="s">
        <v>164</v>
      </c>
      <c r="G14" s="14">
        <v>0</v>
      </c>
    </row>
    <row r="15" spans="1:7" ht="31.5" x14ac:dyDescent="0.25">
      <c r="A15" s="6">
        <v>934</v>
      </c>
      <c r="B15" s="7" t="s">
        <v>13</v>
      </c>
      <c r="C15" s="85">
        <v>1</v>
      </c>
      <c r="D15" s="87">
        <v>176.88</v>
      </c>
      <c r="E15" s="82">
        <v>159.4</v>
      </c>
      <c r="F15" s="51">
        <f t="shared" si="0"/>
        <v>0.90117593848937139</v>
      </c>
      <c r="G15" s="14">
        <v>1</v>
      </c>
    </row>
    <row r="16" spans="1:7" ht="31.5" x14ac:dyDescent="0.25">
      <c r="A16" s="6">
        <v>942</v>
      </c>
      <c r="B16" s="7" t="s">
        <v>14</v>
      </c>
      <c r="C16" s="85">
        <v>1</v>
      </c>
      <c r="D16" s="87">
        <v>3200.92</v>
      </c>
      <c r="E16" s="82">
        <v>6291.88</v>
      </c>
      <c r="F16" s="51">
        <f t="shared" si="0"/>
        <v>1.965647376379291</v>
      </c>
      <c r="G16" s="14">
        <v>0</v>
      </c>
    </row>
    <row r="17" spans="1:7" ht="31.5" x14ac:dyDescent="0.25">
      <c r="A17" s="6">
        <v>962</v>
      </c>
      <c r="B17" s="7" t="s">
        <v>15</v>
      </c>
      <c r="C17" s="85">
        <v>1</v>
      </c>
      <c r="D17" s="87">
        <v>5036.78</v>
      </c>
      <c r="E17" s="82">
        <v>200</v>
      </c>
      <c r="F17" s="51">
        <f t="shared" si="0"/>
        <v>3.9707908624160675E-2</v>
      </c>
      <c r="G17" s="14">
        <v>1</v>
      </c>
    </row>
    <row r="18" spans="1:7" ht="31.5" x14ac:dyDescent="0.25">
      <c r="A18" s="6">
        <v>972</v>
      </c>
      <c r="B18" s="7" t="s">
        <v>16</v>
      </c>
      <c r="C18" s="85">
        <v>1</v>
      </c>
      <c r="D18" s="87">
        <v>1021.21</v>
      </c>
      <c r="E18" s="82">
        <v>1814.91</v>
      </c>
      <c r="F18" s="51">
        <f t="shared" si="0"/>
        <v>1.777215264245356</v>
      </c>
      <c r="G18" s="125">
        <v>0</v>
      </c>
    </row>
    <row r="19" spans="1:7" ht="31.5" x14ac:dyDescent="0.25">
      <c r="A19" s="6">
        <v>982</v>
      </c>
      <c r="B19" s="7" t="s">
        <v>17</v>
      </c>
      <c r="C19" s="85">
        <v>1</v>
      </c>
      <c r="D19" s="87">
        <v>1574.54</v>
      </c>
      <c r="E19" s="82">
        <v>171.19</v>
      </c>
      <c r="F19" s="51">
        <f t="shared" si="0"/>
        <v>0.10872381774994602</v>
      </c>
      <c r="G19" s="14">
        <v>1</v>
      </c>
    </row>
    <row r="20" spans="1:7" ht="31.5" x14ac:dyDescent="0.25">
      <c r="A20" s="6">
        <v>992</v>
      </c>
      <c r="B20" s="7" t="s">
        <v>18</v>
      </c>
      <c r="C20" s="85">
        <v>1</v>
      </c>
      <c r="D20" s="87">
        <v>3530.37</v>
      </c>
      <c r="E20" s="82">
        <v>7080.37</v>
      </c>
      <c r="F20" s="51">
        <f>E20/D20</f>
        <v>2.0055603237054473</v>
      </c>
      <c r="G20" s="14">
        <v>0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2"/>
  <sheetViews>
    <sheetView topLeftCell="A4" zoomScale="70" zoomScaleNormal="70" zoomScaleSheetLayoutView="100" workbookViewId="0">
      <selection activeCell="O22" sqref="O22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30.28515625" style="58" customWidth="1"/>
    <col min="5" max="5" width="30" style="58" customWidth="1"/>
    <col min="6" max="6" width="16" style="58" customWidth="1"/>
    <col min="7" max="7" width="17" style="58" customWidth="1"/>
    <col min="8" max="16384" width="9.140625" style="58"/>
  </cols>
  <sheetData>
    <row r="1" spans="1:7" ht="39" customHeight="1" x14ac:dyDescent="0.25">
      <c r="A1" s="262" t="s">
        <v>160</v>
      </c>
      <c r="B1" s="262"/>
      <c r="C1" s="262"/>
      <c r="D1" s="262"/>
      <c r="E1" s="262"/>
      <c r="F1" s="262"/>
      <c r="G1" s="262"/>
    </row>
    <row r="2" spans="1:7" ht="170.25" customHeight="1" x14ac:dyDescent="0.25">
      <c r="A2" s="80" t="s">
        <v>19</v>
      </c>
      <c r="B2" s="80" t="s">
        <v>92</v>
      </c>
      <c r="C2" s="89" t="s">
        <v>91</v>
      </c>
      <c r="D2" s="81" t="s">
        <v>68</v>
      </c>
      <c r="E2" s="81" t="s">
        <v>69</v>
      </c>
      <c r="F2" s="89" t="s">
        <v>29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85">
        <v>0</v>
      </c>
      <c r="D3" s="86" t="s">
        <v>52</v>
      </c>
      <c r="E3" s="86" t="s">
        <v>52</v>
      </c>
      <c r="F3" s="86" t="s">
        <v>52</v>
      </c>
      <c r="G3" s="59">
        <v>0</v>
      </c>
    </row>
    <row r="4" spans="1:7" ht="20.25" customHeight="1" x14ac:dyDescent="0.25">
      <c r="A4" s="6">
        <v>902</v>
      </c>
      <c r="B4" s="7" t="s">
        <v>1</v>
      </c>
      <c r="C4" s="71">
        <v>1</v>
      </c>
      <c r="D4" s="87">
        <v>539.91</v>
      </c>
      <c r="E4" s="87">
        <v>492.5</v>
      </c>
      <c r="F4" s="57">
        <f>E4/D4</f>
        <v>0.91218906854846182</v>
      </c>
      <c r="G4" s="14">
        <v>1</v>
      </c>
    </row>
    <row r="5" spans="1:7" ht="31.5" x14ac:dyDescent="0.25">
      <c r="A5" s="6">
        <v>905</v>
      </c>
      <c r="B5" s="7" t="s">
        <v>2</v>
      </c>
      <c r="C5" s="85">
        <v>0</v>
      </c>
      <c r="D5" s="86" t="s">
        <v>52</v>
      </c>
      <c r="E5" s="86" t="s">
        <v>52</v>
      </c>
      <c r="F5" s="86" t="s">
        <v>52</v>
      </c>
      <c r="G5" s="59">
        <v>0</v>
      </c>
    </row>
    <row r="6" spans="1:7" ht="31.5" x14ac:dyDescent="0.25">
      <c r="A6" s="6">
        <v>908</v>
      </c>
      <c r="B6" s="7" t="s">
        <v>3</v>
      </c>
      <c r="C6" s="85">
        <v>0</v>
      </c>
      <c r="D6" s="86" t="s">
        <v>52</v>
      </c>
      <c r="E6" s="86" t="s">
        <v>52</v>
      </c>
      <c r="F6" s="86" t="s">
        <v>52</v>
      </c>
      <c r="G6" s="59">
        <v>0</v>
      </c>
    </row>
    <row r="7" spans="1:7" ht="31.5" x14ac:dyDescent="0.25">
      <c r="A7" s="6">
        <v>910</v>
      </c>
      <c r="B7" s="7" t="s">
        <v>4</v>
      </c>
      <c r="C7" s="85">
        <v>0</v>
      </c>
      <c r="D7" s="86" t="s">
        <v>52</v>
      </c>
      <c r="E7" s="86" t="s">
        <v>52</v>
      </c>
      <c r="F7" s="86" t="s">
        <v>52</v>
      </c>
      <c r="G7" s="59">
        <v>0</v>
      </c>
    </row>
    <row r="8" spans="1:7" ht="31.5" x14ac:dyDescent="0.25">
      <c r="A8" s="6">
        <v>918</v>
      </c>
      <c r="B8" s="7" t="s">
        <v>5</v>
      </c>
      <c r="C8" s="71">
        <v>0</v>
      </c>
      <c r="D8" s="86" t="s">
        <v>52</v>
      </c>
      <c r="E8" s="86" t="s">
        <v>52</v>
      </c>
      <c r="F8" s="86" t="s">
        <v>52</v>
      </c>
      <c r="G8" s="59">
        <v>0</v>
      </c>
    </row>
    <row r="9" spans="1:7" ht="31.5" x14ac:dyDescent="0.25">
      <c r="A9" s="6">
        <v>921</v>
      </c>
      <c r="B9" s="7" t="s">
        <v>6</v>
      </c>
      <c r="C9" s="71">
        <v>0</v>
      </c>
      <c r="D9" s="86" t="s">
        <v>52</v>
      </c>
      <c r="E9" s="86" t="s">
        <v>52</v>
      </c>
      <c r="F9" s="86" t="s">
        <v>52</v>
      </c>
      <c r="G9" s="59">
        <v>0</v>
      </c>
    </row>
    <row r="10" spans="1:7" ht="35.25" customHeight="1" x14ac:dyDescent="0.25">
      <c r="A10" s="6">
        <v>922</v>
      </c>
      <c r="B10" s="7" t="s">
        <v>7</v>
      </c>
      <c r="C10" s="85">
        <v>0</v>
      </c>
      <c r="D10" s="86" t="s">
        <v>52</v>
      </c>
      <c r="E10" s="86" t="s">
        <v>52</v>
      </c>
      <c r="F10" s="86" t="s">
        <v>52</v>
      </c>
      <c r="G10" s="59">
        <v>0</v>
      </c>
    </row>
    <row r="11" spans="1:7" ht="31.5" x14ac:dyDescent="0.25">
      <c r="A11" s="6">
        <v>923</v>
      </c>
      <c r="B11" s="7" t="s">
        <v>8</v>
      </c>
      <c r="C11" s="71">
        <v>1</v>
      </c>
      <c r="D11" s="87">
        <v>14.39</v>
      </c>
      <c r="E11" s="82">
        <v>9.7899999999999991</v>
      </c>
      <c r="F11" s="57">
        <f>E11/D11</f>
        <v>0.68033356497567743</v>
      </c>
      <c r="G11" s="14">
        <v>1</v>
      </c>
    </row>
    <row r="12" spans="1:7" ht="31.5" x14ac:dyDescent="0.25">
      <c r="A12" s="6">
        <v>925</v>
      </c>
      <c r="B12" s="7" t="s">
        <v>9</v>
      </c>
      <c r="C12" s="71">
        <v>1</v>
      </c>
      <c r="D12" s="87">
        <v>978.88</v>
      </c>
      <c r="E12" s="87">
        <v>481.82</v>
      </c>
      <c r="F12" s="57">
        <f>E12/D12</f>
        <v>0.49221559333115394</v>
      </c>
      <c r="G12" s="14">
        <v>1</v>
      </c>
    </row>
    <row r="13" spans="1:7" ht="31.5" x14ac:dyDescent="0.25">
      <c r="A13" s="6">
        <v>926</v>
      </c>
      <c r="B13" s="7" t="s">
        <v>10</v>
      </c>
      <c r="C13" s="71">
        <v>1</v>
      </c>
      <c r="D13" s="82">
        <v>120</v>
      </c>
      <c r="E13" s="82">
        <v>0</v>
      </c>
      <c r="F13" s="57">
        <f>E13/D13</f>
        <v>0</v>
      </c>
      <c r="G13" s="14">
        <v>1</v>
      </c>
    </row>
    <row r="14" spans="1:7" ht="31.5" x14ac:dyDescent="0.25">
      <c r="A14" s="6">
        <v>929</v>
      </c>
      <c r="B14" s="7" t="s">
        <v>11</v>
      </c>
      <c r="C14" s="71">
        <v>1</v>
      </c>
      <c r="D14" s="83">
        <v>18.989999999999998</v>
      </c>
      <c r="E14" s="83">
        <v>341.94</v>
      </c>
      <c r="F14" s="57">
        <f>E14/D14</f>
        <v>18.006319115323855</v>
      </c>
      <c r="G14" s="14">
        <v>0</v>
      </c>
    </row>
    <row r="15" spans="1:7" ht="31.5" x14ac:dyDescent="0.25">
      <c r="A15" s="6">
        <v>930</v>
      </c>
      <c r="B15" s="7" t="s">
        <v>12</v>
      </c>
      <c r="C15" s="85">
        <v>0</v>
      </c>
      <c r="D15" s="86" t="s">
        <v>52</v>
      </c>
      <c r="E15" s="86" t="s">
        <v>52</v>
      </c>
      <c r="F15" s="86" t="s">
        <v>52</v>
      </c>
      <c r="G15" s="59">
        <v>0</v>
      </c>
    </row>
    <row r="16" spans="1:7" ht="31.5" x14ac:dyDescent="0.25">
      <c r="A16" s="6">
        <v>934</v>
      </c>
      <c r="B16" s="7" t="s">
        <v>13</v>
      </c>
      <c r="C16" s="71">
        <v>0</v>
      </c>
      <c r="D16" s="86" t="s">
        <v>52</v>
      </c>
      <c r="E16" s="86" t="s">
        <v>52</v>
      </c>
      <c r="F16" s="86" t="s">
        <v>52</v>
      </c>
      <c r="G16" s="59">
        <v>0</v>
      </c>
    </row>
    <row r="17" spans="1:7" ht="31.5" x14ac:dyDescent="0.25">
      <c r="A17" s="6">
        <v>942</v>
      </c>
      <c r="B17" s="7" t="s">
        <v>14</v>
      </c>
      <c r="C17" s="71">
        <v>0</v>
      </c>
      <c r="D17" s="86" t="s">
        <v>52</v>
      </c>
      <c r="E17" s="86" t="s">
        <v>52</v>
      </c>
      <c r="F17" s="86" t="s">
        <v>52</v>
      </c>
      <c r="G17" s="59">
        <v>0</v>
      </c>
    </row>
    <row r="18" spans="1:7" ht="31.5" x14ac:dyDescent="0.25">
      <c r="A18" s="6">
        <v>962</v>
      </c>
      <c r="B18" s="7" t="s">
        <v>15</v>
      </c>
      <c r="C18" s="71">
        <v>0</v>
      </c>
      <c r="D18" s="86" t="s">
        <v>52</v>
      </c>
      <c r="E18" s="86" t="s">
        <v>52</v>
      </c>
      <c r="F18" s="86" t="s">
        <v>52</v>
      </c>
      <c r="G18" s="59">
        <v>0</v>
      </c>
    </row>
    <row r="19" spans="1:7" ht="31.5" x14ac:dyDescent="0.25">
      <c r="A19" s="6">
        <v>972</v>
      </c>
      <c r="B19" s="7" t="s">
        <v>16</v>
      </c>
      <c r="C19" s="71">
        <v>0</v>
      </c>
      <c r="D19" s="86" t="s">
        <v>52</v>
      </c>
      <c r="E19" s="86" t="s">
        <v>52</v>
      </c>
      <c r="F19" s="86" t="s">
        <v>52</v>
      </c>
      <c r="G19" s="59">
        <v>0</v>
      </c>
    </row>
    <row r="20" spans="1:7" ht="31.5" x14ac:dyDescent="0.25">
      <c r="A20" s="6">
        <v>982</v>
      </c>
      <c r="B20" s="7" t="s">
        <v>17</v>
      </c>
      <c r="C20" s="71">
        <v>0</v>
      </c>
      <c r="D20" s="86" t="s">
        <v>52</v>
      </c>
      <c r="E20" s="86" t="s">
        <v>52</v>
      </c>
      <c r="F20" s="86" t="s">
        <v>52</v>
      </c>
      <c r="G20" s="59">
        <v>0</v>
      </c>
    </row>
    <row r="21" spans="1:7" ht="31.5" x14ac:dyDescent="0.25">
      <c r="A21" s="6">
        <v>992</v>
      </c>
      <c r="B21" s="7" t="s">
        <v>18</v>
      </c>
      <c r="C21" s="71">
        <v>0</v>
      </c>
      <c r="D21" s="86" t="s">
        <v>52</v>
      </c>
      <c r="E21" s="86" t="s">
        <v>52</v>
      </c>
      <c r="F21" s="86" t="s">
        <v>52</v>
      </c>
      <c r="G21" s="59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2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0"/>
  <sheetViews>
    <sheetView zoomScale="70" zoomScaleNormal="70" zoomScaleSheetLayoutView="100" workbookViewId="0">
      <selection activeCell="O18" sqref="O18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8.85546875" style="58" customWidth="1"/>
    <col min="4" max="4" width="22.28515625" style="58" customWidth="1"/>
    <col min="5" max="5" width="17.28515625" style="58" customWidth="1"/>
    <col min="6" max="7" width="19.140625" style="58" customWidth="1"/>
    <col min="8" max="16384" width="9.140625" style="58"/>
  </cols>
  <sheetData>
    <row r="1" spans="1:7" ht="46.5" customHeight="1" x14ac:dyDescent="0.25">
      <c r="A1" s="262" t="s">
        <v>103</v>
      </c>
      <c r="B1" s="262"/>
      <c r="C1" s="262"/>
      <c r="D1" s="262"/>
      <c r="E1" s="262"/>
      <c r="F1" s="262"/>
      <c r="G1" s="262"/>
    </row>
    <row r="2" spans="1:7" ht="150" customHeight="1" x14ac:dyDescent="0.25">
      <c r="A2" s="77" t="s">
        <v>19</v>
      </c>
      <c r="B2" s="77" t="s">
        <v>92</v>
      </c>
      <c r="C2" s="89" t="s">
        <v>91</v>
      </c>
      <c r="D2" s="13" t="s">
        <v>125</v>
      </c>
      <c r="E2" s="13" t="s">
        <v>98</v>
      </c>
      <c r="F2" s="89" t="s">
        <v>64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181">
        <v>1</v>
      </c>
      <c r="D3" s="112">
        <v>44952</v>
      </c>
      <c r="E3" s="112">
        <v>44952</v>
      </c>
      <c r="F3" s="113">
        <v>0</v>
      </c>
      <c r="G3" s="75">
        <v>1</v>
      </c>
    </row>
    <row r="4" spans="1:7" ht="20.25" customHeight="1" x14ac:dyDescent="0.25">
      <c r="A4" s="6">
        <v>902</v>
      </c>
      <c r="B4" s="7" t="s">
        <v>1</v>
      </c>
      <c r="C4" s="181">
        <v>1</v>
      </c>
      <c r="D4" s="112">
        <v>44960</v>
      </c>
      <c r="E4" s="112">
        <v>44960</v>
      </c>
      <c r="F4" s="113">
        <v>0</v>
      </c>
      <c r="G4" s="75">
        <v>1</v>
      </c>
    </row>
    <row r="5" spans="1:7" ht="31.5" x14ac:dyDescent="0.25">
      <c r="A5" s="6">
        <v>905</v>
      </c>
      <c r="B5" s="7" t="s">
        <v>2</v>
      </c>
      <c r="C5" s="181">
        <v>1</v>
      </c>
      <c r="D5" s="112">
        <v>44966</v>
      </c>
      <c r="E5" s="112">
        <v>44966</v>
      </c>
      <c r="F5" s="113">
        <v>0</v>
      </c>
      <c r="G5" s="75">
        <v>1</v>
      </c>
    </row>
    <row r="6" spans="1:7" ht="31.5" x14ac:dyDescent="0.25">
      <c r="A6" s="6">
        <v>908</v>
      </c>
      <c r="B6" s="124" t="s">
        <v>3</v>
      </c>
      <c r="C6" s="181">
        <v>1</v>
      </c>
      <c r="D6" s="112">
        <v>44951</v>
      </c>
      <c r="E6" s="112">
        <v>44951</v>
      </c>
      <c r="F6" s="113">
        <v>0</v>
      </c>
      <c r="G6" s="75">
        <v>1</v>
      </c>
    </row>
    <row r="7" spans="1:7" ht="31.5" x14ac:dyDescent="0.25">
      <c r="A7" s="6">
        <v>910</v>
      </c>
      <c r="B7" s="7" t="s">
        <v>4</v>
      </c>
      <c r="C7" s="181">
        <v>1</v>
      </c>
      <c r="D7" s="112">
        <v>44952</v>
      </c>
      <c r="E7" s="112">
        <v>44952</v>
      </c>
      <c r="F7" s="113">
        <v>0</v>
      </c>
      <c r="G7" s="75">
        <v>1</v>
      </c>
    </row>
    <row r="8" spans="1:7" ht="31.5" x14ac:dyDescent="0.25">
      <c r="A8" s="6">
        <v>918</v>
      </c>
      <c r="B8" s="7" t="s">
        <v>5</v>
      </c>
      <c r="C8" s="181">
        <v>1</v>
      </c>
      <c r="D8" s="112">
        <v>44956</v>
      </c>
      <c r="E8" s="112">
        <v>44956</v>
      </c>
      <c r="F8" s="113">
        <v>0</v>
      </c>
      <c r="G8" s="75">
        <v>1</v>
      </c>
    </row>
    <row r="9" spans="1:7" ht="31.5" x14ac:dyDescent="0.25">
      <c r="A9" s="6">
        <v>921</v>
      </c>
      <c r="B9" s="7" t="s">
        <v>6</v>
      </c>
      <c r="C9" s="181">
        <v>1</v>
      </c>
      <c r="D9" s="112">
        <v>44960</v>
      </c>
      <c r="E9" s="112">
        <v>44960</v>
      </c>
      <c r="F9" s="113">
        <v>0</v>
      </c>
      <c r="G9" s="75">
        <v>1</v>
      </c>
    </row>
    <row r="10" spans="1:7" ht="31.5" x14ac:dyDescent="0.25">
      <c r="A10" s="6">
        <v>923</v>
      </c>
      <c r="B10" s="7" t="s">
        <v>8</v>
      </c>
      <c r="C10" s="181">
        <v>1</v>
      </c>
      <c r="D10" s="112">
        <v>44964</v>
      </c>
      <c r="E10" s="112">
        <v>44964</v>
      </c>
      <c r="F10" s="113">
        <v>0</v>
      </c>
      <c r="G10" s="75">
        <v>1</v>
      </c>
    </row>
    <row r="11" spans="1:7" ht="31.5" x14ac:dyDescent="0.25">
      <c r="A11" s="6">
        <v>925</v>
      </c>
      <c r="B11" s="7" t="s">
        <v>9</v>
      </c>
      <c r="C11" s="181">
        <v>1</v>
      </c>
      <c r="D11" s="112">
        <v>44967</v>
      </c>
      <c r="E11" s="112">
        <v>44967</v>
      </c>
      <c r="F11" s="113">
        <v>0</v>
      </c>
      <c r="G11" s="75">
        <v>1</v>
      </c>
    </row>
    <row r="12" spans="1:7" ht="31.5" x14ac:dyDescent="0.25">
      <c r="A12" s="6">
        <v>926</v>
      </c>
      <c r="B12" s="7" t="s">
        <v>10</v>
      </c>
      <c r="C12" s="181">
        <v>1</v>
      </c>
      <c r="D12" s="112">
        <v>44965</v>
      </c>
      <c r="E12" s="112">
        <v>44965</v>
      </c>
      <c r="F12" s="113">
        <v>0</v>
      </c>
      <c r="G12" s="75">
        <v>1</v>
      </c>
    </row>
    <row r="13" spans="1:7" ht="31.5" x14ac:dyDescent="0.25">
      <c r="A13" s="6">
        <v>929</v>
      </c>
      <c r="B13" s="7" t="s">
        <v>11</v>
      </c>
      <c r="C13" s="181">
        <v>1</v>
      </c>
      <c r="D13" s="112">
        <v>44963</v>
      </c>
      <c r="E13" s="112">
        <v>44963</v>
      </c>
      <c r="F13" s="113">
        <v>0</v>
      </c>
      <c r="G13" s="75">
        <v>1</v>
      </c>
    </row>
    <row r="14" spans="1:7" ht="31.5" x14ac:dyDescent="0.25">
      <c r="A14" s="6">
        <v>930</v>
      </c>
      <c r="B14" s="7" t="s">
        <v>12</v>
      </c>
      <c r="C14" s="181">
        <v>1</v>
      </c>
      <c r="D14" s="112">
        <v>44953</v>
      </c>
      <c r="E14" s="112">
        <v>44953</v>
      </c>
      <c r="F14" s="113">
        <v>0</v>
      </c>
      <c r="G14" s="75">
        <v>1</v>
      </c>
    </row>
    <row r="15" spans="1:7" ht="31.5" x14ac:dyDescent="0.25">
      <c r="A15" s="6">
        <v>934</v>
      </c>
      <c r="B15" s="7" t="s">
        <v>13</v>
      </c>
      <c r="C15" s="181">
        <v>1</v>
      </c>
      <c r="D15" s="112">
        <v>44953</v>
      </c>
      <c r="E15" s="112">
        <v>44953</v>
      </c>
      <c r="F15" s="113">
        <v>0</v>
      </c>
      <c r="G15" s="75">
        <v>1</v>
      </c>
    </row>
    <row r="16" spans="1:7" ht="31.5" x14ac:dyDescent="0.25">
      <c r="A16" s="6">
        <v>942</v>
      </c>
      <c r="B16" s="7" t="s">
        <v>14</v>
      </c>
      <c r="C16" s="181">
        <v>1</v>
      </c>
      <c r="D16" s="112">
        <v>44957</v>
      </c>
      <c r="E16" s="112">
        <v>44957</v>
      </c>
      <c r="F16" s="113">
        <v>0</v>
      </c>
      <c r="G16" s="75">
        <v>1</v>
      </c>
    </row>
    <row r="17" spans="1:7" ht="31.5" x14ac:dyDescent="0.25">
      <c r="A17" s="6">
        <v>962</v>
      </c>
      <c r="B17" s="7" t="s">
        <v>15</v>
      </c>
      <c r="C17" s="181">
        <v>1</v>
      </c>
      <c r="D17" s="112">
        <v>44958</v>
      </c>
      <c r="E17" s="112">
        <v>44958</v>
      </c>
      <c r="F17" s="113">
        <v>0</v>
      </c>
      <c r="G17" s="75">
        <v>1</v>
      </c>
    </row>
    <row r="18" spans="1:7" ht="31.5" x14ac:dyDescent="0.25">
      <c r="A18" s="6">
        <v>972</v>
      </c>
      <c r="B18" s="7" t="s">
        <v>16</v>
      </c>
      <c r="C18" s="181">
        <v>1</v>
      </c>
      <c r="D18" s="112">
        <v>44959</v>
      </c>
      <c r="E18" s="112">
        <v>44959</v>
      </c>
      <c r="F18" s="113">
        <v>0</v>
      </c>
      <c r="G18" s="75">
        <v>1</v>
      </c>
    </row>
    <row r="19" spans="1:7" ht="31.5" x14ac:dyDescent="0.25">
      <c r="A19" s="6">
        <v>982</v>
      </c>
      <c r="B19" s="7" t="s">
        <v>17</v>
      </c>
      <c r="C19" s="181">
        <v>1</v>
      </c>
      <c r="D19" s="112">
        <v>44958</v>
      </c>
      <c r="E19" s="112">
        <v>44958</v>
      </c>
      <c r="F19" s="113">
        <v>0</v>
      </c>
      <c r="G19" s="75">
        <v>1</v>
      </c>
    </row>
    <row r="20" spans="1:7" ht="31.5" x14ac:dyDescent="0.25">
      <c r="A20" s="6">
        <v>992</v>
      </c>
      <c r="B20" s="7" t="s">
        <v>18</v>
      </c>
      <c r="C20" s="181">
        <v>1</v>
      </c>
      <c r="D20" s="112">
        <v>44959</v>
      </c>
      <c r="E20" s="112">
        <v>44959</v>
      </c>
      <c r="F20" s="113">
        <v>0</v>
      </c>
      <c r="G20" s="75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70" orientation="landscape" r:id="rId1"/>
  <rowBreaks count="1" manualBreakCount="1">
    <brk id="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G4" sqref="G4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17.28515625" style="58" customWidth="1"/>
    <col min="5" max="5" width="19.140625" style="58" customWidth="1"/>
    <col min="6" max="6" width="14.140625" style="58" customWidth="1"/>
    <col min="7" max="7" width="13.5703125" style="58" customWidth="1"/>
    <col min="8" max="16384" width="9.140625" style="58"/>
  </cols>
  <sheetData>
    <row r="1" spans="1:7" ht="46.5" customHeight="1" x14ac:dyDescent="0.25">
      <c r="A1" s="262" t="s">
        <v>104</v>
      </c>
      <c r="B1" s="262"/>
      <c r="C1" s="262"/>
      <c r="D1" s="262"/>
      <c r="E1" s="262"/>
      <c r="F1" s="262"/>
      <c r="G1" s="262"/>
    </row>
    <row r="2" spans="1:7" ht="162" customHeight="1" x14ac:dyDescent="0.25">
      <c r="A2" s="78" t="s">
        <v>19</v>
      </c>
      <c r="B2" s="78" t="s">
        <v>92</v>
      </c>
      <c r="C2" s="89" t="s">
        <v>91</v>
      </c>
      <c r="D2" s="13" t="s">
        <v>134</v>
      </c>
      <c r="E2" s="13" t="s">
        <v>133</v>
      </c>
      <c r="F2" s="89" t="s">
        <v>29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113">
        <v>1</v>
      </c>
      <c r="D3" s="182" t="s">
        <v>138</v>
      </c>
      <c r="E3" s="66">
        <v>3</v>
      </c>
      <c r="F3" s="144">
        <f>E3/D3*100</f>
        <v>12.5</v>
      </c>
      <c r="G3" s="111">
        <f>(70.833-F3)/(70.833-12.5)</f>
        <v>1</v>
      </c>
    </row>
    <row r="4" spans="1:7" ht="20.25" customHeight="1" x14ac:dyDescent="0.25">
      <c r="A4" s="6">
        <v>902</v>
      </c>
      <c r="B4" s="7" t="s">
        <v>1</v>
      </c>
      <c r="C4" s="113">
        <v>1</v>
      </c>
      <c r="D4" s="182" t="s">
        <v>139</v>
      </c>
      <c r="E4" s="66">
        <v>31</v>
      </c>
      <c r="F4" s="75">
        <f>E4/D4*100</f>
        <v>42.465753424657535</v>
      </c>
      <c r="G4" s="111">
        <f t="shared" ref="G4:G20" si="0">(70.833-F4)/(70.833-12.5)</f>
        <v>0.48629843442549608</v>
      </c>
    </row>
    <row r="5" spans="1:7" ht="31.5" x14ac:dyDescent="0.25">
      <c r="A5" s="6">
        <v>905</v>
      </c>
      <c r="B5" s="7" t="s">
        <v>2</v>
      </c>
      <c r="C5" s="113">
        <v>1</v>
      </c>
      <c r="D5" s="182" t="s">
        <v>138</v>
      </c>
      <c r="E5" s="66">
        <v>8</v>
      </c>
      <c r="F5" s="75">
        <f t="shared" ref="F5:F20" si="1">E5/D5*100</f>
        <v>33.333333333333329</v>
      </c>
      <c r="G5" s="111">
        <f t="shared" si="0"/>
        <v>0.64285510202915452</v>
      </c>
    </row>
    <row r="6" spans="1:7" ht="31.5" x14ac:dyDescent="0.25">
      <c r="A6" s="6">
        <v>908</v>
      </c>
      <c r="B6" s="7" t="s">
        <v>3</v>
      </c>
      <c r="C6" s="113">
        <v>1</v>
      </c>
      <c r="D6" s="182" t="s">
        <v>138</v>
      </c>
      <c r="E6" s="66">
        <v>8</v>
      </c>
      <c r="F6" s="144">
        <f t="shared" si="1"/>
        <v>33.333333333333329</v>
      </c>
      <c r="G6" s="111">
        <f t="shared" si="0"/>
        <v>0.64285510202915452</v>
      </c>
    </row>
    <row r="7" spans="1:7" ht="31.5" x14ac:dyDescent="0.25">
      <c r="A7" s="6">
        <v>910</v>
      </c>
      <c r="B7" s="7" t="s">
        <v>4</v>
      </c>
      <c r="C7" s="113">
        <v>1</v>
      </c>
      <c r="D7" s="182" t="s">
        <v>138</v>
      </c>
      <c r="E7" s="66">
        <v>6</v>
      </c>
      <c r="F7" s="75">
        <f>E7/D7*100</f>
        <v>25</v>
      </c>
      <c r="G7" s="111">
        <f t="shared" si="0"/>
        <v>0.78571306121749263</v>
      </c>
    </row>
    <row r="8" spans="1:7" ht="31.5" x14ac:dyDescent="0.25">
      <c r="A8" s="6">
        <v>918</v>
      </c>
      <c r="B8" s="7" t="s">
        <v>5</v>
      </c>
      <c r="C8" s="113">
        <v>1</v>
      </c>
      <c r="D8" s="182" t="s">
        <v>138</v>
      </c>
      <c r="E8" s="66">
        <v>17</v>
      </c>
      <c r="F8" s="144">
        <f t="shared" si="1"/>
        <v>70.833333333333343</v>
      </c>
      <c r="G8" s="111">
        <f t="shared" si="0"/>
        <v>-5.7143183677232246E-6</v>
      </c>
    </row>
    <row r="9" spans="1:7" ht="31.5" x14ac:dyDescent="0.25">
      <c r="A9" s="6">
        <v>921</v>
      </c>
      <c r="B9" s="7" t="s">
        <v>6</v>
      </c>
      <c r="C9" s="113">
        <v>1</v>
      </c>
      <c r="D9" s="182" t="s">
        <v>138</v>
      </c>
      <c r="E9" s="66">
        <v>17</v>
      </c>
      <c r="F9" s="75">
        <f t="shared" si="1"/>
        <v>70.833333333333343</v>
      </c>
      <c r="G9" s="111">
        <f t="shared" si="0"/>
        <v>-5.7143183677232246E-6</v>
      </c>
    </row>
    <row r="10" spans="1:7" ht="31.5" x14ac:dyDescent="0.25">
      <c r="A10" s="6">
        <v>923</v>
      </c>
      <c r="B10" s="7" t="s">
        <v>8</v>
      </c>
      <c r="C10" s="113">
        <v>1</v>
      </c>
      <c r="D10" s="182" t="s">
        <v>139</v>
      </c>
      <c r="E10" s="66">
        <v>32</v>
      </c>
      <c r="F10" s="75">
        <f t="shared" si="1"/>
        <v>43.835616438356162</v>
      </c>
      <c r="G10" s="111">
        <f t="shared" si="0"/>
        <v>0.46281493428494741</v>
      </c>
    </row>
    <row r="11" spans="1:7" ht="31.5" x14ac:dyDescent="0.25">
      <c r="A11" s="6">
        <v>925</v>
      </c>
      <c r="B11" s="7" t="s">
        <v>9</v>
      </c>
      <c r="C11" s="113">
        <v>1</v>
      </c>
      <c r="D11" s="182" t="s">
        <v>139</v>
      </c>
      <c r="E11" s="66">
        <v>34</v>
      </c>
      <c r="F11" s="75">
        <f t="shared" si="1"/>
        <v>46.575342465753423</v>
      </c>
      <c r="G11" s="111">
        <f t="shared" si="0"/>
        <v>0.4158479340038499</v>
      </c>
    </row>
    <row r="12" spans="1:7" ht="31.5" x14ac:dyDescent="0.25">
      <c r="A12" s="6">
        <v>926</v>
      </c>
      <c r="B12" s="7" t="s">
        <v>10</v>
      </c>
      <c r="C12" s="113">
        <v>1</v>
      </c>
      <c r="D12" s="182" t="s">
        <v>139</v>
      </c>
      <c r="E12" s="66">
        <v>29</v>
      </c>
      <c r="F12" s="75">
        <f t="shared" si="1"/>
        <v>39.726027397260275</v>
      </c>
      <c r="G12" s="111">
        <f t="shared" si="0"/>
        <v>0.5332654347065936</v>
      </c>
    </row>
    <row r="13" spans="1:7" ht="31.5" x14ac:dyDescent="0.25">
      <c r="A13" s="6">
        <v>929</v>
      </c>
      <c r="B13" s="7" t="s">
        <v>11</v>
      </c>
      <c r="C13" s="113">
        <v>1</v>
      </c>
      <c r="D13" s="182" t="s">
        <v>139</v>
      </c>
      <c r="E13" s="66">
        <v>37</v>
      </c>
      <c r="F13" s="75">
        <f t="shared" si="1"/>
        <v>50.684931506849317</v>
      </c>
      <c r="G13" s="111">
        <f t="shared" si="0"/>
        <v>0.34539743358220359</v>
      </c>
    </row>
    <row r="14" spans="1:7" ht="31.5" x14ac:dyDescent="0.25">
      <c r="A14" s="6">
        <v>930</v>
      </c>
      <c r="B14" s="7" t="s">
        <v>12</v>
      </c>
      <c r="C14" s="113">
        <v>1</v>
      </c>
      <c r="D14" s="182" t="s">
        <v>138</v>
      </c>
      <c r="E14" s="66">
        <v>13</v>
      </c>
      <c r="F14" s="75">
        <f t="shared" si="1"/>
        <v>54.166666666666664</v>
      </c>
      <c r="G14" s="111">
        <f t="shared" si="0"/>
        <v>0.28571020405830894</v>
      </c>
    </row>
    <row r="15" spans="1:7" ht="31.5" x14ac:dyDescent="0.25">
      <c r="A15" s="6">
        <v>934</v>
      </c>
      <c r="B15" s="7" t="s">
        <v>13</v>
      </c>
      <c r="C15" s="113">
        <v>1</v>
      </c>
      <c r="D15" s="182" t="s">
        <v>138</v>
      </c>
      <c r="E15" s="66">
        <v>13</v>
      </c>
      <c r="F15" s="75">
        <f t="shared" si="1"/>
        <v>54.166666666666664</v>
      </c>
      <c r="G15" s="111">
        <f t="shared" si="0"/>
        <v>0.28571020405830894</v>
      </c>
    </row>
    <row r="16" spans="1:7" ht="31.5" x14ac:dyDescent="0.25">
      <c r="A16" s="6">
        <v>942</v>
      </c>
      <c r="B16" s="7" t="s">
        <v>14</v>
      </c>
      <c r="C16" s="113">
        <v>1</v>
      </c>
      <c r="D16" s="182" t="s">
        <v>138</v>
      </c>
      <c r="E16" s="66">
        <v>15</v>
      </c>
      <c r="F16" s="75">
        <f t="shared" si="1"/>
        <v>62.5</v>
      </c>
      <c r="G16" s="111">
        <f t="shared" si="0"/>
        <v>0.14285224486997067</v>
      </c>
    </row>
    <row r="17" spans="1:7" ht="31.5" x14ac:dyDescent="0.25">
      <c r="A17" s="6">
        <v>962</v>
      </c>
      <c r="B17" s="7" t="s">
        <v>15</v>
      </c>
      <c r="C17" s="113">
        <v>1</v>
      </c>
      <c r="D17" s="182" t="s">
        <v>138</v>
      </c>
      <c r="E17" s="66">
        <v>12</v>
      </c>
      <c r="F17" s="75">
        <f t="shared" si="1"/>
        <v>50</v>
      </c>
      <c r="G17" s="111">
        <f t="shared" si="0"/>
        <v>0.35713918365247799</v>
      </c>
    </row>
    <row r="18" spans="1:7" ht="31.5" x14ac:dyDescent="0.25">
      <c r="A18" s="6">
        <v>972</v>
      </c>
      <c r="B18" s="7" t="s">
        <v>16</v>
      </c>
      <c r="C18" s="113">
        <v>1</v>
      </c>
      <c r="D18" s="182" t="s">
        <v>138</v>
      </c>
      <c r="E18" s="66">
        <v>13</v>
      </c>
      <c r="F18" s="75">
        <f t="shared" si="1"/>
        <v>54.166666666666664</v>
      </c>
      <c r="G18" s="111">
        <f t="shared" si="0"/>
        <v>0.28571020405830894</v>
      </c>
    </row>
    <row r="19" spans="1:7" ht="31.5" x14ac:dyDescent="0.25">
      <c r="A19" s="6">
        <v>982</v>
      </c>
      <c r="B19" s="7" t="s">
        <v>17</v>
      </c>
      <c r="C19" s="113">
        <v>1</v>
      </c>
      <c r="D19" s="182" t="s">
        <v>138</v>
      </c>
      <c r="E19" s="66">
        <v>14</v>
      </c>
      <c r="F19" s="75">
        <f t="shared" si="1"/>
        <v>58.333333333333336</v>
      </c>
      <c r="G19" s="111">
        <f t="shared" si="0"/>
        <v>0.21428122446413975</v>
      </c>
    </row>
    <row r="20" spans="1:7" ht="31.5" x14ac:dyDescent="0.25">
      <c r="A20" s="6">
        <v>992</v>
      </c>
      <c r="B20" s="7" t="s">
        <v>18</v>
      </c>
      <c r="C20" s="113">
        <v>1</v>
      </c>
      <c r="D20" s="182" t="s">
        <v>138</v>
      </c>
      <c r="E20" s="66">
        <v>13</v>
      </c>
      <c r="F20" s="75">
        <f t="shared" si="1"/>
        <v>54.166666666666664</v>
      </c>
      <c r="G20" s="111">
        <f t="shared" si="0"/>
        <v>0.28571020405830894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6" orientation="landscape" r:id="rId1"/>
  <rowBreaks count="1" manualBreakCount="1">
    <brk id="3" max="16383" man="1"/>
  </rowBreaks>
  <colBreaks count="1" manualBreakCount="1">
    <brk id="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1"/>
  <sheetViews>
    <sheetView zoomScale="70" zoomScaleNormal="70" zoomScaleSheetLayoutView="100" workbookViewId="0">
      <selection activeCell="O6" sqref="O6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4" width="24.7109375" style="58" customWidth="1"/>
    <col min="5" max="5" width="14.140625" style="58" customWidth="1"/>
    <col min="6" max="6" width="13.28515625" style="58" customWidth="1"/>
    <col min="7" max="7" width="2.5703125" style="58" hidden="1" customWidth="1"/>
    <col min="8" max="9" width="9.140625" style="58" hidden="1" customWidth="1"/>
    <col min="10" max="16384" width="9.140625" style="58"/>
  </cols>
  <sheetData>
    <row r="1" spans="1:9" ht="39" customHeight="1" x14ac:dyDescent="0.25">
      <c r="A1" s="296" t="s">
        <v>105</v>
      </c>
      <c r="B1" s="296"/>
      <c r="C1" s="296"/>
      <c r="D1" s="296"/>
      <c r="E1" s="296"/>
      <c r="F1" s="296"/>
      <c r="G1" s="95"/>
      <c r="H1" s="95"/>
      <c r="I1" s="95"/>
    </row>
    <row r="2" spans="1:9" ht="168.75" customHeight="1" x14ac:dyDescent="0.25">
      <c r="A2" s="92" t="s">
        <v>19</v>
      </c>
      <c r="B2" s="92" t="s">
        <v>92</v>
      </c>
      <c r="C2" s="89" t="s">
        <v>91</v>
      </c>
      <c r="D2" s="13" t="s">
        <v>74</v>
      </c>
      <c r="E2" s="89" t="s">
        <v>29</v>
      </c>
      <c r="F2" s="89" t="s">
        <v>30</v>
      </c>
    </row>
    <row r="3" spans="1:9" ht="23.25" customHeight="1" x14ac:dyDescent="0.25">
      <c r="A3" s="187" t="s">
        <v>161</v>
      </c>
      <c r="B3" s="146" t="s">
        <v>0</v>
      </c>
      <c r="C3" s="183">
        <v>1</v>
      </c>
      <c r="D3" s="184">
        <v>1</v>
      </c>
      <c r="E3" s="183">
        <v>1</v>
      </c>
      <c r="F3" s="185">
        <f>E3</f>
        <v>1</v>
      </c>
    </row>
    <row r="4" spans="1:9" ht="20.25" customHeight="1" x14ac:dyDescent="0.25">
      <c r="A4" s="145">
        <v>902</v>
      </c>
      <c r="B4" s="146" t="s">
        <v>1</v>
      </c>
      <c r="C4" s="183">
        <v>1</v>
      </c>
      <c r="D4" s="184">
        <v>1</v>
      </c>
      <c r="E4" s="183">
        <v>1</v>
      </c>
      <c r="F4" s="185">
        <f t="shared" ref="F4:F20" si="0">E4</f>
        <v>1</v>
      </c>
    </row>
    <row r="5" spans="1:9" ht="31.5" x14ac:dyDescent="0.25">
      <c r="A5" s="145">
        <v>905</v>
      </c>
      <c r="B5" s="146" t="s">
        <v>2</v>
      </c>
      <c r="C5" s="183">
        <v>1</v>
      </c>
      <c r="D5" s="184">
        <v>1</v>
      </c>
      <c r="E5" s="183">
        <v>1</v>
      </c>
      <c r="F5" s="185">
        <f t="shared" si="0"/>
        <v>1</v>
      </c>
    </row>
    <row r="6" spans="1:9" ht="31.5" x14ac:dyDescent="0.25">
      <c r="A6" s="145">
        <v>908</v>
      </c>
      <c r="B6" s="146" t="s">
        <v>3</v>
      </c>
      <c r="C6" s="183">
        <v>1</v>
      </c>
      <c r="D6" s="184">
        <v>1</v>
      </c>
      <c r="E6" s="183">
        <v>1</v>
      </c>
      <c r="F6" s="185">
        <f t="shared" si="0"/>
        <v>1</v>
      </c>
    </row>
    <row r="7" spans="1:9" ht="31.5" x14ac:dyDescent="0.25">
      <c r="A7" s="145">
        <v>910</v>
      </c>
      <c r="B7" s="146" t="s">
        <v>4</v>
      </c>
      <c r="C7" s="183">
        <v>1</v>
      </c>
      <c r="D7" s="184">
        <v>1</v>
      </c>
      <c r="E7" s="183">
        <v>1</v>
      </c>
      <c r="F7" s="185">
        <f t="shared" si="0"/>
        <v>1</v>
      </c>
    </row>
    <row r="8" spans="1:9" ht="31.5" x14ac:dyDescent="0.25">
      <c r="A8" s="145">
        <v>918</v>
      </c>
      <c r="B8" s="146" t="s">
        <v>5</v>
      </c>
      <c r="C8" s="183">
        <v>1</v>
      </c>
      <c r="D8" s="184">
        <v>1</v>
      </c>
      <c r="E8" s="183">
        <v>1</v>
      </c>
      <c r="F8" s="185">
        <f t="shared" si="0"/>
        <v>1</v>
      </c>
    </row>
    <row r="9" spans="1:9" ht="31.5" x14ac:dyDescent="0.25">
      <c r="A9" s="145">
        <v>921</v>
      </c>
      <c r="B9" s="146" t="s">
        <v>6</v>
      </c>
      <c r="C9" s="183">
        <v>1</v>
      </c>
      <c r="D9" s="184">
        <v>0</v>
      </c>
      <c r="E9" s="183">
        <v>0</v>
      </c>
      <c r="F9" s="185">
        <f t="shared" si="0"/>
        <v>0</v>
      </c>
    </row>
    <row r="10" spans="1:9" ht="31.5" x14ac:dyDescent="0.25">
      <c r="A10" s="145">
        <v>923</v>
      </c>
      <c r="B10" s="146" t="s">
        <v>8</v>
      </c>
      <c r="C10" s="183">
        <v>1</v>
      </c>
      <c r="D10" s="184">
        <v>0</v>
      </c>
      <c r="E10" s="183">
        <v>0</v>
      </c>
      <c r="F10" s="185">
        <f t="shared" si="0"/>
        <v>0</v>
      </c>
    </row>
    <row r="11" spans="1:9" ht="31.5" x14ac:dyDescent="0.25">
      <c r="A11" s="145">
        <v>925</v>
      </c>
      <c r="B11" s="146" t="s">
        <v>9</v>
      </c>
      <c r="C11" s="183">
        <v>1</v>
      </c>
      <c r="D11" s="184">
        <v>0</v>
      </c>
      <c r="E11" s="183">
        <v>0</v>
      </c>
      <c r="F11" s="185">
        <f t="shared" si="0"/>
        <v>0</v>
      </c>
    </row>
    <row r="12" spans="1:9" ht="31.5" x14ac:dyDescent="0.25">
      <c r="A12" s="145">
        <v>926</v>
      </c>
      <c r="B12" s="146" t="s">
        <v>10</v>
      </c>
      <c r="C12" s="183">
        <v>1</v>
      </c>
      <c r="D12" s="184">
        <v>1</v>
      </c>
      <c r="E12" s="183">
        <v>1</v>
      </c>
      <c r="F12" s="185">
        <f t="shared" si="0"/>
        <v>1</v>
      </c>
    </row>
    <row r="13" spans="1:9" ht="31.5" x14ac:dyDescent="0.25">
      <c r="A13" s="145">
        <v>929</v>
      </c>
      <c r="B13" s="146" t="s">
        <v>11</v>
      </c>
      <c r="C13" s="183">
        <v>1</v>
      </c>
      <c r="D13" s="184">
        <v>1</v>
      </c>
      <c r="E13" s="183">
        <v>1</v>
      </c>
      <c r="F13" s="185">
        <f t="shared" si="0"/>
        <v>1</v>
      </c>
    </row>
    <row r="14" spans="1:9" ht="31.5" x14ac:dyDescent="0.25">
      <c r="A14" s="145">
        <v>930</v>
      </c>
      <c r="B14" s="146" t="s">
        <v>12</v>
      </c>
      <c r="C14" s="183">
        <v>1</v>
      </c>
      <c r="D14" s="184">
        <v>0</v>
      </c>
      <c r="E14" s="183">
        <v>0</v>
      </c>
      <c r="F14" s="185">
        <f t="shared" si="0"/>
        <v>0</v>
      </c>
    </row>
    <row r="15" spans="1:9" ht="31.5" x14ac:dyDescent="0.25">
      <c r="A15" s="145">
        <v>934</v>
      </c>
      <c r="B15" s="146" t="s">
        <v>13</v>
      </c>
      <c r="C15" s="183">
        <v>1</v>
      </c>
      <c r="D15" s="184">
        <v>0</v>
      </c>
      <c r="E15" s="183">
        <v>0</v>
      </c>
      <c r="F15" s="185">
        <f t="shared" si="0"/>
        <v>0</v>
      </c>
    </row>
    <row r="16" spans="1:9" ht="31.5" x14ac:dyDescent="0.25">
      <c r="A16" s="145">
        <v>942</v>
      </c>
      <c r="B16" s="146" t="s">
        <v>14</v>
      </c>
      <c r="C16" s="183">
        <v>1</v>
      </c>
      <c r="D16" s="184">
        <v>0</v>
      </c>
      <c r="E16" s="183">
        <v>0</v>
      </c>
      <c r="F16" s="185">
        <f t="shared" si="0"/>
        <v>0</v>
      </c>
    </row>
    <row r="17" spans="1:6" ht="31.5" x14ac:dyDescent="0.25">
      <c r="A17" s="145">
        <v>962</v>
      </c>
      <c r="B17" s="146" t="s">
        <v>15</v>
      </c>
      <c r="C17" s="183">
        <v>1</v>
      </c>
      <c r="D17" s="184">
        <v>0</v>
      </c>
      <c r="E17" s="183">
        <v>0</v>
      </c>
      <c r="F17" s="185">
        <f t="shared" si="0"/>
        <v>0</v>
      </c>
    </row>
    <row r="18" spans="1:6" ht="31.5" x14ac:dyDescent="0.25">
      <c r="A18" s="145">
        <v>972</v>
      </c>
      <c r="B18" s="146" t="s">
        <v>16</v>
      </c>
      <c r="C18" s="183">
        <v>1</v>
      </c>
      <c r="D18" s="186">
        <v>1</v>
      </c>
      <c r="E18" s="183">
        <v>1</v>
      </c>
      <c r="F18" s="185">
        <f t="shared" si="0"/>
        <v>1</v>
      </c>
    </row>
    <row r="19" spans="1:6" ht="31.5" x14ac:dyDescent="0.25">
      <c r="A19" s="145">
        <v>982</v>
      </c>
      <c r="B19" s="146" t="s">
        <v>17</v>
      </c>
      <c r="C19" s="183">
        <v>1</v>
      </c>
      <c r="D19" s="186">
        <v>1</v>
      </c>
      <c r="E19" s="183">
        <v>1</v>
      </c>
      <c r="F19" s="185">
        <f t="shared" si="0"/>
        <v>1</v>
      </c>
    </row>
    <row r="20" spans="1:6" ht="31.5" x14ac:dyDescent="0.25">
      <c r="A20" s="145">
        <v>992</v>
      </c>
      <c r="B20" s="146" t="s">
        <v>18</v>
      </c>
      <c r="C20" s="183">
        <v>1</v>
      </c>
      <c r="D20" s="186">
        <v>1</v>
      </c>
      <c r="E20" s="183">
        <v>1</v>
      </c>
      <c r="F20" s="185">
        <f t="shared" si="0"/>
        <v>1</v>
      </c>
    </row>
    <row r="21" spans="1:6" ht="15.75" customHeight="1" x14ac:dyDescent="0.25"/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6" orientation="portrait" r:id="rId1"/>
  <rowBreaks count="1" manualBreakCount="1">
    <brk id="3" max="16383" man="1"/>
  </rowBreaks>
  <colBreaks count="1" manualBreakCount="1">
    <brk id="4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1"/>
  <sheetViews>
    <sheetView zoomScale="70" zoomScaleNormal="70" zoomScaleSheetLayoutView="100" workbookViewId="0">
      <selection activeCell="G6" sqref="G6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" style="58" customWidth="1"/>
    <col min="4" max="5" width="24.7109375" style="58" customWidth="1"/>
    <col min="6" max="6" width="14.140625" style="58" customWidth="1"/>
    <col min="7" max="7" width="13.28515625" style="58" customWidth="1"/>
    <col min="8" max="8" width="2.5703125" style="58" hidden="1" customWidth="1"/>
    <col min="9" max="10" width="9.140625" style="58" hidden="1" customWidth="1"/>
    <col min="11" max="16384" width="9.140625" style="58"/>
  </cols>
  <sheetData>
    <row r="1" spans="1:10" ht="39" customHeight="1" x14ac:dyDescent="0.25">
      <c r="A1" s="296" t="s">
        <v>106</v>
      </c>
      <c r="B1" s="296"/>
      <c r="C1" s="296"/>
      <c r="D1" s="296"/>
      <c r="E1" s="296"/>
      <c r="F1" s="296"/>
      <c r="G1" s="296"/>
      <c r="H1" s="95"/>
      <c r="I1" s="95"/>
      <c r="J1" s="95"/>
    </row>
    <row r="2" spans="1:10" ht="126" customHeight="1" x14ac:dyDescent="0.25">
      <c r="A2" s="92" t="s">
        <v>19</v>
      </c>
      <c r="B2" s="92" t="s">
        <v>92</v>
      </c>
      <c r="C2" s="103" t="s">
        <v>91</v>
      </c>
      <c r="D2" s="13" t="s">
        <v>140</v>
      </c>
      <c r="E2" s="13" t="s">
        <v>141</v>
      </c>
      <c r="F2" s="103" t="s">
        <v>29</v>
      </c>
      <c r="G2" s="103" t="s">
        <v>30</v>
      </c>
    </row>
    <row r="3" spans="1:10" ht="23.25" customHeight="1" x14ac:dyDescent="0.25">
      <c r="A3" s="162" t="s">
        <v>161</v>
      </c>
      <c r="B3" s="7" t="s">
        <v>0</v>
      </c>
      <c r="C3" s="85">
        <v>1</v>
      </c>
      <c r="D3" s="59">
        <v>0</v>
      </c>
      <c r="E3" s="59">
        <v>0</v>
      </c>
      <c r="F3" s="128">
        <v>0</v>
      </c>
      <c r="G3" s="25">
        <v>0</v>
      </c>
    </row>
    <row r="4" spans="1:10" ht="20.25" customHeight="1" x14ac:dyDescent="0.25">
      <c r="A4" s="6">
        <v>902</v>
      </c>
      <c r="B4" s="7" t="s">
        <v>1</v>
      </c>
      <c r="C4" s="85">
        <v>1</v>
      </c>
      <c r="D4" s="60">
        <v>3</v>
      </c>
      <c r="E4" s="60">
        <v>0</v>
      </c>
      <c r="F4" s="128">
        <v>0</v>
      </c>
      <c r="G4" s="25">
        <v>0</v>
      </c>
    </row>
    <row r="5" spans="1:10" ht="31.5" x14ac:dyDescent="0.25">
      <c r="A5" s="6">
        <v>905</v>
      </c>
      <c r="B5" s="7" t="s">
        <v>2</v>
      </c>
      <c r="C5" s="85">
        <v>1</v>
      </c>
      <c r="D5" s="60">
        <v>8</v>
      </c>
      <c r="E5" s="60">
        <v>2</v>
      </c>
      <c r="F5" s="128">
        <f>E5/D5</f>
        <v>0.25</v>
      </c>
      <c r="G5" s="25">
        <v>0</v>
      </c>
    </row>
    <row r="6" spans="1:10" ht="31.5" x14ac:dyDescent="0.25">
      <c r="A6" s="6">
        <v>908</v>
      </c>
      <c r="B6" s="7" t="s">
        <v>3</v>
      </c>
      <c r="C6" s="85">
        <v>1</v>
      </c>
      <c r="D6" s="60">
        <v>0</v>
      </c>
      <c r="E6" s="60">
        <v>0</v>
      </c>
      <c r="F6" s="128">
        <v>0</v>
      </c>
      <c r="G6" s="25">
        <v>0</v>
      </c>
    </row>
    <row r="7" spans="1:10" ht="31.5" x14ac:dyDescent="0.25">
      <c r="A7" s="6">
        <v>910</v>
      </c>
      <c r="B7" s="7" t="s">
        <v>4</v>
      </c>
      <c r="C7" s="85">
        <v>1</v>
      </c>
      <c r="D7" s="60">
        <v>1</v>
      </c>
      <c r="E7" s="60">
        <v>0</v>
      </c>
      <c r="F7" s="128">
        <v>0</v>
      </c>
      <c r="G7" s="25">
        <v>0</v>
      </c>
    </row>
    <row r="8" spans="1:10" ht="31.5" x14ac:dyDescent="0.25">
      <c r="A8" s="6">
        <v>918</v>
      </c>
      <c r="B8" s="7" t="s">
        <v>5</v>
      </c>
      <c r="C8" s="85">
        <v>1</v>
      </c>
      <c r="D8" s="60">
        <v>1</v>
      </c>
      <c r="E8" s="60">
        <v>0</v>
      </c>
      <c r="F8" s="128">
        <v>0</v>
      </c>
      <c r="G8" s="25">
        <v>0</v>
      </c>
    </row>
    <row r="9" spans="1:10" ht="31.5" x14ac:dyDescent="0.25">
      <c r="A9" s="6">
        <v>921</v>
      </c>
      <c r="B9" s="7" t="s">
        <v>6</v>
      </c>
      <c r="C9" s="85">
        <v>1</v>
      </c>
      <c r="D9" s="60">
        <v>0</v>
      </c>
      <c r="E9" s="60">
        <v>0</v>
      </c>
      <c r="F9" s="128">
        <v>0</v>
      </c>
      <c r="G9" s="25">
        <v>0</v>
      </c>
    </row>
    <row r="10" spans="1:10" ht="31.5" x14ac:dyDescent="0.25">
      <c r="A10" s="6">
        <v>923</v>
      </c>
      <c r="B10" s="7" t="s">
        <v>8</v>
      </c>
      <c r="C10" s="85">
        <v>1</v>
      </c>
      <c r="D10" s="60">
        <v>0</v>
      </c>
      <c r="E10" s="60">
        <v>0</v>
      </c>
      <c r="F10" s="128">
        <v>0</v>
      </c>
      <c r="G10" s="25">
        <v>0</v>
      </c>
    </row>
    <row r="11" spans="1:10" ht="31.5" x14ac:dyDescent="0.25">
      <c r="A11" s="6">
        <v>925</v>
      </c>
      <c r="B11" s="7" t="s">
        <v>9</v>
      </c>
      <c r="C11" s="85">
        <v>1</v>
      </c>
      <c r="D11" s="60">
        <v>0</v>
      </c>
      <c r="E11" s="60">
        <v>0</v>
      </c>
      <c r="F11" s="128">
        <v>0</v>
      </c>
      <c r="G11" s="25">
        <v>0</v>
      </c>
    </row>
    <row r="12" spans="1:10" ht="31.5" x14ac:dyDescent="0.25">
      <c r="A12" s="6">
        <v>926</v>
      </c>
      <c r="B12" s="7" t="s">
        <v>10</v>
      </c>
      <c r="C12" s="85">
        <v>1</v>
      </c>
      <c r="D12" s="60">
        <v>0</v>
      </c>
      <c r="E12" s="60">
        <v>0</v>
      </c>
      <c r="F12" s="128">
        <v>0</v>
      </c>
      <c r="G12" s="25">
        <v>0</v>
      </c>
    </row>
    <row r="13" spans="1:10" ht="31.5" x14ac:dyDescent="0.25">
      <c r="A13" s="6">
        <v>929</v>
      </c>
      <c r="B13" s="7" t="s">
        <v>11</v>
      </c>
      <c r="C13" s="85">
        <v>1</v>
      </c>
      <c r="D13" s="60">
        <v>3</v>
      </c>
      <c r="E13" s="60">
        <v>0</v>
      </c>
      <c r="F13" s="128">
        <v>0</v>
      </c>
      <c r="G13" s="25">
        <v>0</v>
      </c>
    </row>
    <row r="14" spans="1:10" ht="31.5" x14ac:dyDescent="0.25">
      <c r="A14" s="6">
        <v>930</v>
      </c>
      <c r="B14" s="7" t="s">
        <v>12</v>
      </c>
      <c r="C14" s="85">
        <v>1</v>
      </c>
      <c r="D14" s="60">
        <v>0</v>
      </c>
      <c r="E14" s="60">
        <v>0</v>
      </c>
      <c r="F14" s="128">
        <v>0</v>
      </c>
      <c r="G14" s="25">
        <v>0</v>
      </c>
    </row>
    <row r="15" spans="1:10" ht="31.5" x14ac:dyDescent="0.25">
      <c r="A15" s="6">
        <v>934</v>
      </c>
      <c r="B15" s="7" t="s">
        <v>13</v>
      </c>
      <c r="C15" s="85">
        <v>1</v>
      </c>
      <c r="D15" s="60">
        <v>0</v>
      </c>
      <c r="E15" s="60">
        <v>0</v>
      </c>
      <c r="F15" s="128">
        <v>0</v>
      </c>
      <c r="G15" s="25">
        <v>0</v>
      </c>
    </row>
    <row r="16" spans="1:10" ht="31.5" x14ac:dyDescent="0.25">
      <c r="A16" s="6">
        <v>942</v>
      </c>
      <c r="B16" s="7" t="s">
        <v>14</v>
      </c>
      <c r="C16" s="85">
        <v>1</v>
      </c>
      <c r="D16" s="60">
        <v>0</v>
      </c>
      <c r="E16" s="60">
        <v>0</v>
      </c>
      <c r="F16" s="128">
        <v>0</v>
      </c>
      <c r="G16" s="25">
        <v>0</v>
      </c>
    </row>
    <row r="17" spans="1:7" ht="31.5" x14ac:dyDescent="0.25">
      <c r="A17" s="6">
        <v>962</v>
      </c>
      <c r="B17" s="7" t="s">
        <v>15</v>
      </c>
      <c r="C17" s="85">
        <v>1</v>
      </c>
      <c r="D17" s="60">
        <v>2</v>
      </c>
      <c r="E17" s="60">
        <v>0</v>
      </c>
      <c r="F17" s="128">
        <f>E17/D17</f>
        <v>0</v>
      </c>
      <c r="G17" s="25">
        <v>0</v>
      </c>
    </row>
    <row r="18" spans="1:7" ht="31.5" x14ac:dyDescent="0.25">
      <c r="A18" s="6">
        <v>972</v>
      </c>
      <c r="B18" s="7" t="s">
        <v>16</v>
      </c>
      <c r="C18" s="85">
        <v>1</v>
      </c>
      <c r="D18" s="61">
        <v>1</v>
      </c>
      <c r="E18" s="61">
        <v>0</v>
      </c>
      <c r="F18" s="128">
        <v>0</v>
      </c>
      <c r="G18" s="25">
        <v>0</v>
      </c>
    </row>
    <row r="19" spans="1:7" ht="31.5" x14ac:dyDescent="0.25">
      <c r="A19" s="6">
        <v>982</v>
      </c>
      <c r="B19" s="7" t="s">
        <v>17</v>
      </c>
      <c r="C19" s="85">
        <v>1</v>
      </c>
      <c r="D19" s="61">
        <v>0</v>
      </c>
      <c r="E19" s="61">
        <v>0</v>
      </c>
      <c r="F19" s="128">
        <v>0</v>
      </c>
      <c r="G19" s="25">
        <v>0</v>
      </c>
    </row>
    <row r="20" spans="1:7" ht="31.5" x14ac:dyDescent="0.25">
      <c r="A20" s="6">
        <v>992</v>
      </c>
      <c r="B20" s="7" t="s">
        <v>18</v>
      </c>
      <c r="C20" s="85">
        <v>1</v>
      </c>
      <c r="D20" s="61">
        <v>1</v>
      </c>
      <c r="E20" s="61">
        <v>0</v>
      </c>
      <c r="F20" s="128">
        <f>E20/D20</f>
        <v>0</v>
      </c>
      <c r="G20" s="25">
        <v>0</v>
      </c>
    </row>
    <row r="21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3"/>
  <sheetViews>
    <sheetView zoomScale="70" zoomScaleNormal="70" zoomScaleSheetLayoutView="100" workbookViewId="0">
      <selection activeCell="G9" sqref="G9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12.85546875" style="58" customWidth="1"/>
    <col min="4" max="4" width="17.85546875" style="58" customWidth="1"/>
    <col min="5" max="5" width="18.7109375" style="58" customWidth="1"/>
    <col min="6" max="6" width="15" style="58" customWidth="1"/>
    <col min="7" max="7" width="14.7109375" style="58" customWidth="1"/>
    <col min="8" max="8" width="9.140625" style="195"/>
    <col min="9" max="16384" width="9.140625" style="58"/>
  </cols>
  <sheetData>
    <row r="1" spans="1:8" ht="43.5" customHeight="1" x14ac:dyDescent="0.25">
      <c r="A1" s="262" t="s">
        <v>128</v>
      </c>
      <c r="B1" s="262"/>
      <c r="C1" s="262"/>
      <c r="D1" s="262"/>
      <c r="E1" s="262"/>
      <c r="F1" s="262"/>
      <c r="G1" s="262"/>
    </row>
    <row r="2" spans="1:8" ht="145.5" customHeight="1" x14ac:dyDescent="0.25">
      <c r="A2" s="91" t="s">
        <v>19</v>
      </c>
      <c r="B2" s="91" t="s">
        <v>92</v>
      </c>
      <c r="C2" s="89" t="s">
        <v>117</v>
      </c>
      <c r="D2" s="94" t="s">
        <v>189</v>
      </c>
      <c r="E2" s="94" t="s">
        <v>188</v>
      </c>
      <c r="F2" s="89" t="s">
        <v>29</v>
      </c>
      <c r="G2" s="89" t="s">
        <v>30</v>
      </c>
    </row>
    <row r="3" spans="1:8" ht="33.75" customHeight="1" x14ac:dyDescent="0.25">
      <c r="A3" s="93"/>
      <c r="B3" s="15"/>
      <c r="C3" s="3"/>
      <c r="D3" s="157" t="s">
        <v>72</v>
      </c>
      <c r="E3" s="157" t="s">
        <v>73</v>
      </c>
      <c r="F3" s="3"/>
      <c r="G3" s="3"/>
    </row>
    <row r="4" spans="1:8" ht="23.25" customHeight="1" x14ac:dyDescent="0.25">
      <c r="A4" s="151" t="s">
        <v>161</v>
      </c>
      <c r="B4" s="4" t="s">
        <v>0</v>
      </c>
      <c r="C4" s="125">
        <v>1</v>
      </c>
      <c r="D4" s="82">
        <v>0</v>
      </c>
      <c r="E4" s="82">
        <v>0</v>
      </c>
      <c r="F4" s="51">
        <v>0</v>
      </c>
      <c r="G4" s="125">
        <v>1</v>
      </c>
      <c r="H4" s="250"/>
    </row>
    <row r="5" spans="1:8" ht="20.25" customHeight="1" x14ac:dyDescent="0.25">
      <c r="A5" s="6">
        <v>902</v>
      </c>
      <c r="B5" s="5" t="s">
        <v>1</v>
      </c>
      <c r="C5" s="125">
        <v>1</v>
      </c>
      <c r="D5" s="196">
        <v>11319.35</v>
      </c>
      <c r="E5" s="120">
        <v>7045.22</v>
      </c>
      <c r="F5" s="51">
        <f>E5/D5*100</f>
        <v>62.240499675334718</v>
      </c>
      <c r="G5" s="125">
        <v>1</v>
      </c>
    </row>
    <row r="6" spans="1:8" ht="31.5" x14ac:dyDescent="0.25">
      <c r="A6" s="6">
        <v>905</v>
      </c>
      <c r="B6" s="5" t="s">
        <v>2</v>
      </c>
      <c r="C6" s="125">
        <v>1</v>
      </c>
      <c r="D6" s="82">
        <v>0</v>
      </c>
      <c r="E6" s="82">
        <v>0</v>
      </c>
      <c r="F6" s="51">
        <v>0</v>
      </c>
      <c r="G6" s="14">
        <v>1</v>
      </c>
    </row>
    <row r="7" spans="1:8" ht="31.5" x14ac:dyDescent="0.25">
      <c r="A7" s="6">
        <v>908</v>
      </c>
      <c r="B7" s="5" t="s">
        <v>3</v>
      </c>
      <c r="C7" s="125">
        <v>1</v>
      </c>
      <c r="D7" s="82">
        <v>0</v>
      </c>
      <c r="E7" s="82">
        <v>0</v>
      </c>
      <c r="F7" s="51">
        <v>0</v>
      </c>
      <c r="G7" s="14">
        <v>1</v>
      </c>
    </row>
    <row r="8" spans="1:8" ht="31.5" x14ac:dyDescent="0.25">
      <c r="A8" s="6">
        <v>910</v>
      </c>
      <c r="B8" s="5" t="s">
        <v>4</v>
      </c>
      <c r="C8" s="125">
        <v>1</v>
      </c>
      <c r="D8" s="82">
        <v>0</v>
      </c>
      <c r="E8" s="82">
        <v>0</v>
      </c>
      <c r="F8" s="51">
        <v>0</v>
      </c>
      <c r="G8" s="14">
        <v>1</v>
      </c>
      <c r="H8" s="250"/>
    </row>
    <row r="9" spans="1:8" ht="31.5" x14ac:dyDescent="0.25">
      <c r="A9" s="6">
        <v>918</v>
      </c>
      <c r="B9" s="5" t="s">
        <v>5</v>
      </c>
      <c r="C9" s="125">
        <v>1</v>
      </c>
      <c r="D9" s="82">
        <v>543603.77</v>
      </c>
      <c r="E9" s="82">
        <v>543603.77</v>
      </c>
      <c r="F9" s="51">
        <f>E9/D9*100</f>
        <v>100</v>
      </c>
      <c r="G9" s="14">
        <v>0</v>
      </c>
    </row>
    <row r="10" spans="1:8" ht="31.5" x14ac:dyDescent="0.25">
      <c r="A10" s="6">
        <v>921</v>
      </c>
      <c r="B10" s="5" t="s">
        <v>6</v>
      </c>
      <c r="C10" s="125">
        <v>1</v>
      </c>
      <c r="D10" s="82">
        <v>0</v>
      </c>
      <c r="E10" s="82">
        <v>33.24</v>
      </c>
      <c r="F10" s="51">
        <v>100</v>
      </c>
      <c r="G10" s="14">
        <v>0</v>
      </c>
    </row>
    <row r="11" spans="1:8" ht="31.5" x14ac:dyDescent="0.25">
      <c r="A11" s="6">
        <v>923</v>
      </c>
      <c r="B11" s="5" t="s">
        <v>8</v>
      </c>
      <c r="C11" s="125">
        <v>1</v>
      </c>
      <c r="D11" s="120">
        <v>60576.160000000003</v>
      </c>
      <c r="E11" s="120">
        <v>19813.8</v>
      </c>
      <c r="F11" s="51">
        <f>E11/D11*100</f>
        <v>32.708907266488993</v>
      </c>
      <c r="G11" s="14">
        <v>1</v>
      </c>
    </row>
    <row r="12" spans="1:8" ht="31.5" x14ac:dyDescent="0.25">
      <c r="A12" s="6">
        <v>925</v>
      </c>
      <c r="B12" s="5" t="s">
        <v>9</v>
      </c>
      <c r="C12" s="125">
        <v>1</v>
      </c>
      <c r="D12" s="120">
        <v>0</v>
      </c>
      <c r="E12" s="120">
        <v>0</v>
      </c>
      <c r="F12" s="51">
        <v>0</v>
      </c>
      <c r="G12" s="14">
        <v>1</v>
      </c>
    </row>
    <row r="13" spans="1:8" ht="31.5" x14ac:dyDescent="0.25">
      <c r="A13" s="6">
        <v>926</v>
      </c>
      <c r="B13" s="5" t="s">
        <v>10</v>
      </c>
      <c r="C13" s="125">
        <v>1</v>
      </c>
      <c r="D13" s="120">
        <v>0</v>
      </c>
      <c r="E13" s="120">
        <v>0</v>
      </c>
      <c r="F13" s="51">
        <v>0</v>
      </c>
      <c r="G13" s="14">
        <v>1</v>
      </c>
    </row>
    <row r="14" spans="1:8" ht="31.5" x14ac:dyDescent="0.25">
      <c r="A14" s="6">
        <v>929</v>
      </c>
      <c r="B14" s="5" t="s">
        <v>11</v>
      </c>
      <c r="C14" s="125">
        <v>1</v>
      </c>
      <c r="D14" s="120">
        <v>0</v>
      </c>
      <c r="E14" s="120">
        <v>0</v>
      </c>
      <c r="F14" s="51">
        <v>0</v>
      </c>
      <c r="G14" s="14">
        <v>1</v>
      </c>
    </row>
    <row r="15" spans="1:8" ht="31.5" x14ac:dyDescent="0.25">
      <c r="A15" s="6">
        <v>930</v>
      </c>
      <c r="B15" s="5" t="s">
        <v>12</v>
      </c>
      <c r="C15" s="125">
        <v>1</v>
      </c>
      <c r="D15" s="82">
        <v>0</v>
      </c>
      <c r="E15" s="82">
        <v>0</v>
      </c>
      <c r="F15" s="51">
        <v>0</v>
      </c>
      <c r="G15" s="14">
        <v>1</v>
      </c>
    </row>
    <row r="16" spans="1:8" ht="31.5" x14ac:dyDescent="0.25">
      <c r="A16" s="6">
        <v>934</v>
      </c>
      <c r="B16" s="5" t="s">
        <v>13</v>
      </c>
      <c r="C16" s="125">
        <v>1</v>
      </c>
      <c r="D16" s="82">
        <v>81.525000000000006</v>
      </c>
      <c r="E16" s="82">
        <v>81.525000000000006</v>
      </c>
      <c r="F16" s="51">
        <f>E16/D16*100</f>
        <v>100</v>
      </c>
      <c r="G16" s="14">
        <v>0</v>
      </c>
    </row>
    <row r="17" spans="1:10" ht="31.5" x14ac:dyDescent="0.25">
      <c r="A17" s="6">
        <v>942</v>
      </c>
      <c r="B17" s="5" t="s">
        <v>14</v>
      </c>
      <c r="C17" s="125">
        <v>1</v>
      </c>
      <c r="D17" s="82">
        <v>0</v>
      </c>
      <c r="E17" s="82">
        <v>0</v>
      </c>
      <c r="F17" s="51">
        <v>0</v>
      </c>
      <c r="G17" s="14">
        <v>1</v>
      </c>
    </row>
    <row r="18" spans="1:10" ht="31.5" x14ac:dyDescent="0.25">
      <c r="A18" s="6">
        <v>962</v>
      </c>
      <c r="B18" s="5" t="s">
        <v>15</v>
      </c>
      <c r="C18" s="125">
        <v>1</v>
      </c>
      <c r="D18" s="82">
        <v>0</v>
      </c>
      <c r="E18" s="82">
        <v>0</v>
      </c>
      <c r="F18" s="51">
        <v>0</v>
      </c>
      <c r="G18" s="125">
        <v>1</v>
      </c>
    </row>
    <row r="19" spans="1:10" ht="31.5" x14ac:dyDescent="0.25">
      <c r="A19" s="6">
        <v>972</v>
      </c>
      <c r="B19" s="5" t="s">
        <v>16</v>
      </c>
      <c r="C19" s="125">
        <v>1</v>
      </c>
      <c r="D19" s="82">
        <v>0</v>
      </c>
      <c r="E19" s="82">
        <v>0</v>
      </c>
      <c r="F19" s="51">
        <v>0</v>
      </c>
      <c r="G19" s="125">
        <v>1</v>
      </c>
    </row>
    <row r="20" spans="1:10" ht="31.5" x14ac:dyDescent="0.25">
      <c r="A20" s="6">
        <v>982</v>
      </c>
      <c r="B20" s="5" t="s">
        <v>17</v>
      </c>
      <c r="C20" s="125">
        <v>1</v>
      </c>
      <c r="D20" s="82">
        <v>0</v>
      </c>
      <c r="E20" s="82">
        <v>0</v>
      </c>
      <c r="F20" s="51">
        <v>0</v>
      </c>
      <c r="G20" s="125">
        <v>1</v>
      </c>
    </row>
    <row r="21" spans="1:10" ht="31.5" x14ac:dyDescent="0.25">
      <c r="A21" s="6">
        <v>992</v>
      </c>
      <c r="B21" s="5" t="s">
        <v>18</v>
      </c>
      <c r="C21" s="125">
        <v>1</v>
      </c>
      <c r="D21" s="82">
        <v>0</v>
      </c>
      <c r="E21" s="82">
        <v>0</v>
      </c>
      <c r="F21" s="51">
        <v>0</v>
      </c>
      <c r="G21" s="125">
        <v>1</v>
      </c>
    </row>
    <row r="23" spans="1:10" x14ac:dyDescent="0.25">
      <c r="J23" s="200"/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8" orientation="landscape" r:id="rId1"/>
  <rowBreaks count="1" manualBreakCount="1">
    <brk id="4" max="16383" man="1"/>
  </rowBreaks>
  <colBreaks count="1" manualBreakCount="1">
    <brk id="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0"/>
  <sheetViews>
    <sheetView zoomScale="70" zoomScaleNormal="70" zoomScaleSheetLayoutView="100" workbookViewId="0">
      <selection activeCell="D4" sqref="D4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9.140625" style="58" customWidth="1"/>
    <col min="4" max="4" width="26.7109375" style="58" customWidth="1"/>
    <col min="5" max="5" width="20" style="58" customWidth="1"/>
    <col min="6" max="7" width="16.140625" style="58" customWidth="1"/>
    <col min="8" max="16384" width="9.140625" style="58"/>
  </cols>
  <sheetData>
    <row r="1" spans="1:7" ht="46.5" customHeight="1" x14ac:dyDescent="0.25">
      <c r="A1" s="265" t="s">
        <v>107</v>
      </c>
      <c r="B1" s="265"/>
      <c r="C1" s="265"/>
      <c r="D1" s="265"/>
      <c r="E1" s="265"/>
      <c r="F1" s="265"/>
      <c r="G1" s="265"/>
    </row>
    <row r="2" spans="1:7" ht="184.5" customHeight="1" x14ac:dyDescent="0.25">
      <c r="A2" s="92" t="s">
        <v>19</v>
      </c>
      <c r="B2" s="92" t="s">
        <v>92</v>
      </c>
      <c r="C2" s="89" t="s">
        <v>91</v>
      </c>
      <c r="D2" s="81" t="s">
        <v>97</v>
      </c>
      <c r="E2" s="81" t="s">
        <v>96</v>
      </c>
      <c r="F2" s="89" t="s">
        <v>29</v>
      </c>
      <c r="G2" s="89" t="s">
        <v>30</v>
      </c>
    </row>
    <row r="3" spans="1:7" ht="23.25" customHeight="1" x14ac:dyDescent="0.25">
      <c r="A3" s="162" t="s">
        <v>161</v>
      </c>
      <c r="B3" s="7" t="s">
        <v>0</v>
      </c>
      <c r="C3" s="55">
        <v>0</v>
      </c>
      <c r="D3" s="69">
        <v>0</v>
      </c>
      <c r="E3" s="70">
        <v>0</v>
      </c>
      <c r="F3" s="51" t="s">
        <v>52</v>
      </c>
      <c r="G3" s="51">
        <v>0</v>
      </c>
    </row>
    <row r="4" spans="1:7" ht="20.25" customHeight="1" x14ac:dyDescent="0.25">
      <c r="A4" s="6">
        <v>902</v>
      </c>
      <c r="B4" s="7" t="s">
        <v>1</v>
      </c>
      <c r="C4" s="55">
        <v>1</v>
      </c>
      <c r="D4" s="71">
        <v>5</v>
      </c>
      <c r="E4" s="71">
        <v>12</v>
      </c>
      <c r="F4" s="51">
        <f>D4/E4*100</f>
        <v>41.666666666666671</v>
      </c>
      <c r="G4" s="51">
        <v>0</v>
      </c>
    </row>
    <row r="5" spans="1:7" ht="31.5" x14ac:dyDescent="0.25">
      <c r="A5" s="6">
        <v>905</v>
      </c>
      <c r="B5" s="7" t="s">
        <v>2</v>
      </c>
      <c r="C5" s="55">
        <v>0</v>
      </c>
      <c r="D5" s="51" t="s">
        <v>52</v>
      </c>
      <c r="E5" s="71">
        <v>0</v>
      </c>
      <c r="F5" s="51" t="s">
        <v>52</v>
      </c>
      <c r="G5" s="51">
        <v>0</v>
      </c>
    </row>
    <row r="6" spans="1:7" ht="31.5" x14ac:dyDescent="0.25">
      <c r="A6" s="6">
        <v>908</v>
      </c>
      <c r="B6" s="7" t="s">
        <v>3</v>
      </c>
      <c r="C6" s="55">
        <v>0</v>
      </c>
      <c r="D6" s="51" t="s">
        <v>52</v>
      </c>
      <c r="E6" s="71">
        <v>0</v>
      </c>
      <c r="F6" s="51" t="s">
        <v>52</v>
      </c>
      <c r="G6" s="51">
        <v>0</v>
      </c>
    </row>
    <row r="7" spans="1:7" ht="31.5" x14ac:dyDescent="0.25">
      <c r="A7" s="6">
        <v>910</v>
      </c>
      <c r="B7" s="7" t="s">
        <v>4</v>
      </c>
      <c r="C7" s="55">
        <v>0</v>
      </c>
      <c r="D7" s="51" t="s">
        <v>52</v>
      </c>
      <c r="E7" s="71">
        <v>0</v>
      </c>
      <c r="F7" s="51" t="s">
        <v>52</v>
      </c>
      <c r="G7" s="51">
        <v>0</v>
      </c>
    </row>
    <row r="8" spans="1:7" ht="31.5" x14ac:dyDescent="0.25">
      <c r="A8" s="6">
        <v>918</v>
      </c>
      <c r="B8" s="7" t="s">
        <v>5</v>
      </c>
      <c r="C8" s="55">
        <v>1</v>
      </c>
      <c r="D8" s="71">
        <v>0</v>
      </c>
      <c r="E8" s="71">
        <v>1</v>
      </c>
      <c r="F8" s="51">
        <f t="shared" ref="F8:F13" si="0">D8/E8*100</f>
        <v>0</v>
      </c>
      <c r="G8" s="51">
        <v>0</v>
      </c>
    </row>
    <row r="9" spans="1:7" ht="31.5" x14ac:dyDescent="0.25">
      <c r="A9" s="6">
        <v>921</v>
      </c>
      <c r="B9" s="7" t="s">
        <v>6</v>
      </c>
      <c r="C9" s="55">
        <v>1</v>
      </c>
      <c r="D9" s="71">
        <v>0</v>
      </c>
      <c r="E9" s="71">
        <v>2</v>
      </c>
      <c r="F9" s="51">
        <f t="shared" si="0"/>
        <v>0</v>
      </c>
      <c r="G9" s="51">
        <v>0</v>
      </c>
    </row>
    <row r="10" spans="1:7" ht="31.5" x14ac:dyDescent="0.25">
      <c r="A10" s="6">
        <v>923</v>
      </c>
      <c r="B10" s="7" t="s">
        <v>8</v>
      </c>
      <c r="C10" s="55">
        <v>1</v>
      </c>
      <c r="D10" s="71">
        <v>0</v>
      </c>
      <c r="E10" s="71">
        <v>2</v>
      </c>
      <c r="F10" s="51">
        <f t="shared" si="0"/>
        <v>0</v>
      </c>
      <c r="G10" s="51">
        <v>0</v>
      </c>
    </row>
    <row r="11" spans="1:7" ht="31.5" x14ac:dyDescent="0.25">
      <c r="A11" s="6">
        <v>925</v>
      </c>
      <c r="B11" s="7" t="s">
        <v>9</v>
      </c>
      <c r="C11" s="55">
        <v>1</v>
      </c>
      <c r="D11" s="71">
        <v>95</v>
      </c>
      <c r="E11" s="71">
        <v>176</v>
      </c>
      <c r="F11" s="51">
        <f t="shared" si="0"/>
        <v>53.977272727272727</v>
      </c>
      <c r="G11" s="51">
        <v>0</v>
      </c>
    </row>
    <row r="12" spans="1:7" ht="31.5" x14ac:dyDescent="0.25">
      <c r="A12" s="6">
        <v>926</v>
      </c>
      <c r="B12" s="7" t="s">
        <v>10</v>
      </c>
      <c r="C12" s="55">
        <v>1</v>
      </c>
      <c r="D12" s="71">
        <v>41</v>
      </c>
      <c r="E12" s="71">
        <v>43</v>
      </c>
      <c r="F12" s="51">
        <f t="shared" si="0"/>
        <v>95.348837209302332</v>
      </c>
      <c r="G12" s="51">
        <v>0</v>
      </c>
    </row>
    <row r="13" spans="1:7" ht="31.5" x14ac:dyDescent="0.25">
      <c r="A13" s="6">
        <v>929</v>
      </c>
      <c r="B13" s="7" t="s">
        <v>11</v>
      </c>
      <c r="C13" s="55">
        <v>1</v>
      </c>
      <c r="D13" s="71">
        <v>16</v>
      </c>
      <c r="E13" s="71">
        <v>19</v>
      </c>
      <c r="F13" s="51">
        <f t="shared" si="0"/>
        <v>84.210526315789465</v>
      </c>
      <c r="G13" s="51">
        <v>0</v>
      </c>
    </row>
    <row r="14" spans="1:7" ht="31.5" x14ac:dyDescent="0.25">
      <c r="A14" s="6">
        <v>930</v>
      </c>
      <c r="B14" s="7" t="s">
        <v>12</v>
      </c>
      <c r="C14" s="55">
        <v>0</v>
      </c>
      <c r="D14" s="51" t="s">
        <v>52</v>
      </c>
      <c r="E14" s="71">
        <v>0</v>
      </c>
      <c r="F14" s="51" t="s">
        <v>52</v>
      </c>
      <c r="G14" s="51">
        <v>0</v>
      </c>
    </row>
    <row r="15" spans="1:7" ht="31.5" x14ac:dyDescent="0.25">
      <c r="A15" s="6">
        <v>934</v>
      </c>
      <c r="B15" s="7" t="s">
        <v>13</v>
      </c>
      <c r="C15" s="55">
        <v>1</v>
      </c>
      <c r="D15" s="71">
        <v>2</v>
      </c>
      <c r="E15" s="71">
        <v>2</v>
      </c>
      <c r="F15" s="51">
        <f t="shared" ref="F15:F20" si="1">D15/E15*100</f>
        <v>100</v>
      </c>
      <c r="G15" s="51">
        <v>1</v>
      </c>
    </row>
    <row r="16" spans="1:7" ht="31.5" x14ac:dyDescent="0.25">
      <c r="A16" s="6">
        <v>942</v>
      </c>
      <c r="B16" s="7" t="s">
        <v>14</v>
      </c>
      <c r="C16" s="55">
        <v>1</v>
      </c>
      <c r="D16" s="71">
        <v>0</v>
      </c>
      <c r="E16" s="71">
        <v>2</v>
      </c>
      <c r="F16" s="51">
        <f t="shared" si="1"/>
        <v>0</v>
      </c>
      <c r="G16" s="51">
        <v>0</v>
      </c>
    </row>
    <row r="17" spans="1:7" ht="31.5" x14ac:dyDescent="0.25">
      <c r="A17" s="6">
        <v>962</v>
      </c>
      <c r="B17" s="7" t="s">
        <v>15</v>
      </c>
      <c r="C17" s="55">
        <v>1</v>
      </c>
      <c r="D17" s="71">
        <v>0</v>
      </c>
      <c r="E17" s="71">
        <v>1</v>
      </c>
      <c r="F17" s="51">
        <f t="shared" si="1"/>
        <v>0</v>
      </c>
      <c r="G17" s="51">
        <v>1</v>
      </c>
    </row>
    <row r="18" spans="1:7" ht="31.5" x14ac:dyDescent="0.25">
      <c r="A18" s="6">
        <v>972</v>
      </c>
      <c r="B18" s="7" t="s">
        <v>16</v>
      </c>
      <c r="C18" s="55">
        <v>1</v>
      </c>
      <c r="D18" s="72">
        <v>1</v>
      </c>
      <c r="E18" s="72">
        <v>1</v>
      </c>
      <c r="F18" s="51">
        <f t="shared" si="1"/>
        <v>100</v>
      </c>
      <c r="G18" s="51">
        <v>1</v>
      </c>
    </row>
    <row r="19" spans="1:7" ht="31.5" x14ac:dyDescent="0.25">
      <c r="A19" s="6">
        <v>982</v>
      </c>
      <c r="B19" s="7" t="s">
        <v>17</v>
      </c>
      <c r="C19" s="55">
        <v>1</v>
      </c>
      <c r="D19" s="72">
        <v>1</v>
      </c>
      <c r="E19" s="72">
        <v>1</v>
      </c>
      <c r="F19" s="51">
        <f t="shared" si="1"/>
        <v>100</v>
      </c>
      <c r="G19" s="51">
        <v>1</v>
      </c>
    </row>
    <row r="20" spans="1:7" ht="31.5" x14ac:dyDescent="0.25">
      <c r="A20" s="6">
        <v>992</v>
      </c>
      <c r="B20" s="7" t="s">
        <v>18</v>
      </c>
      <c r="C20" s="55">
        <v>1</v>
      </c>
      <c r="D20" s="72">
        <v>1</v>
      </c>
      <c r="E20" s="72">
        <v>1</v>
      </c>
      <c r="F20" s="51">
        <f t="shared" si="1"/>
        <v>100</v>
      </c>
      <c r="G20" s="51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P21" sqref="P21"/>
    </sheetView>
  </sheetViews>
  <sheetFormatPr defaultColWidth="9.140625" defaultRowHeight="15" x14ac:dyDescent="0.25"/>
  <cols>
    <col min="1" max="1" width="7.42578125" style="58" customWidth="1"/>
    <col min="2" max="2" width="45.85546875" style="58" customWidth="1"/>
    <col min="3" max="3" width="9.140625" style="58" customWidth="1"/>
    <col min="4" max="4" width="25.42578125" style="58" customWidth="1"/>
    <col min="5" max="5" width="20" style="58" customWidth="1"/>
    <col min="6" max="7" width="16.140625" style="58" customWidth="1"/>
    <col min="8" max="16384" width="9.140625" style="58"/>
  </cols>
  <sheetData>
    <row r="1" spans="1:7" ht="46.5" customHeight="1" x14ac:dyDescent="0.25">
      <c r="A1" s="265" t="s">
        <v>108</v>
      </c>
      <c r="B1" s="265"/>
      <c r="C1" s="265"/>
      <c r="D1" s="265"/>
      <c r="E1" s="265"/>
      <c r="F1" s="265"/>
      <c r="G1" s="265"/>
    </row>
    <row r="2" spans="1:7" ht="161.25" customHeight="1" x14ac:dyDescent="0.25">
      <c r="A2" s="148" t="s">
        <v>19</v>
      </c>
      <c r="B2" s="148" t="s">
        <v>92</v>
      </c>
      <c r="C2" s="147" t="s">
        <v>91</v>
      </c>
      <c r="D2" s="149" t="s">
        <v>95</v>
      </c>
      <c r="E2" s="149" t="s">
        <v>96</v>
      </c>
      <c r="F2" s="147" t="s">
        <v>29</v>
      </c>
      <c r="G2" s="147" t="s">
        <v>30</v>
      </c>
    </row>
    <row r="3" spans="1:7" ht="23.25" customHeight="1" x14ac:dyDescent="0.25">
      <c r="A3" s="188" t="s">
        <v>161</v>
      </c>
      <c r="B3" s="124" t="s">
        <v>0</v>
      </c>
      <c r="C3" s="150">
        <v>0</v>
      </c>
      <c r="D3" s="51" t="s">
        <v>52</v>
      </c>
      <c r="E3" s="70">
        <v>0</v>
      </c>
      <c r="F3" s="51" t="s">
        <v>52</v>
      </c>
      <c r="G3" s="51">
        <v>0</v>
      </c>
    </row>
    <row r="4" spans="1:7" ht="20.25" customHeight="1" x14ac:dyDescent="0.25">
      <c r="A4" s="123">
        <v>902</v>
      </c>
      <c r="B4" s="124" t="s">
        <v>1</v>
      </c>
      <c r="C4" s="150">
        <v>1</v>
      </c>
      <c r="D4" s="60">
        <v>8</v>
      </c>
      <c r="E4" s="71">
        <v>12</v>
      </c>
      <c r="F4" s="51">
        <f>D4/E4*100</f>
        <v>66.666666666666657</v>
      </c>
      <c r="G4" s="57">
        <v>0</v>
      </c>
    </row>
    <row r="5" spans="1:7" ht="31.5" x14ac:dyDescent="0.25">
      <c r="A5" s="123">
        <v>905</v>
      </c>
      <c r="B5" s="124" t="s">
        <v>2</v>
      </c>
      <c r="C5" s="150">
        <v>0</v>
      </c>
      <c r="D5" s="51" t="s">
        <v>52</v>
      </c>
      <c r="E5" s="71">
        <v>0</v>
      </c>
      <c r="F5" s="51" t="s">
        <v>52</v>
      </c>
      <c r="G5" s="51">
        <v>0</v>
      </c>
    </row>
    <row r="6" spans="1:7" ht="31.5" x14ac:dyDescent="0.25">
      <c r="A6" s="123">
        <v>908</v>
      </c>
      <c r="B6" s="124" t="s">
        <v>3</v>
      </c>
      <c r="C6" s="150">
        <v>0</v>
      </c>
      <c r="D6" s="51" t="s">
        <v>52</v>
      </c>
      <c r="E6" s="71">
        <v>0</v>
      </c>
      <c r="F6" s="51" t="s">
        <v>52</v>
      </c>
      <c r="G6" s="51">
        <v>0</v>
      </c>
    </row>
    <row r="7" spans="1:7" ht="31.5" x14ac:dyDescent="0.25">
      <c r="A7" s="123">
        <v>910</v>
      </c>
      <c r="B7" s="124" t="s">
        <v>4</v>
      </c>
      <c r="C7" s="150">
        <v>0</v>
      </c>
      <c r="D7" s="51" t="s">
        <v>52</v>
      </c>
      <c r="E7" s="71">
        <v>0</v>
      </c>
      <c r="F7" s="51" t="s">
        <v>52</v>
      </c>
      <c r="G7" s="51">
        <v>0</v>
      </c>
    </row>
    <row r="8" spans="1:7" ht="31.5" x14ac:dyDescent="0.25">
      <c r="A8" s="123">
        <v>918</v>
      </c>
      <c r="B8" s="124" t="s">
        <v>5</v>
      </c>
      <c r="C8" s="150">
        <v>1</v>
      </c>
      <c r="D8" s="60">
        <v>0</v>
      </c>
      <c r="E8" s="71">
        <v>1</v>
      </c>
      <c r="F8" s="51">
        <f>D8/E8*100</f>
        <v>0</v>
      </c>
      <c r="G8" s="57">
        <v>0</v>
      </c>
    </row>
    <row r="9" spans="1:7" ht="31.5" x14ac:dyDescent="0.25">
      <c r="A9" s="123">
        <v>921</v>
      </c>
      <c r="B9" s="124" t="s">
        <v>6</v>
      </c>
      <c r="C9" s="150">
        <v>1</v>
      </c>
      <c r="D9" s="60">
        <v>2</v>
      </c>
      <c r="E9" s="71">
        <v>2</v>
      </c>
      <c r="F9" s="51">
        <f>D9/E9*100</f>
        <v>100</v>
      </c>
      <c r="G9" s="57">
        <v>1</v>
      </c>
    </row>
    <row r="10" spans="1:7" ht="35.25" customHeight="1" x14ac:dyDescent="0.25">
      <c r="A10" s="123">
        <v>922</v>
      </c>
      <c r="B10" s="124" t="s">
        <v>7</v>
      </c>
      <c r="C10" s="150">
        <v>0</v>
      </c>
      <c r="D10" s="51" t="s">
        <v>52</v>
      </c>
      <c r="E10" s="71">
        <v>0</v>
      </c>
      <c r="F10" s="51" t="s">
        <v>52</v>
      </c>
      <c r="G10" s="51">
        <v>0</v>
      </c>
    </row>
    <row r="11" spans="1:7" ht="31.5" x14ac:dyDescent="0.25">
      <c r="A11" s="123">
        <v>923</v>
      </c>
      <c r="B11" s="124" t="s">
        <v>8</v>
      </c>
      <c r="C11" s="150">
        <v>1</v>
      </c>
      <c r="D11" s="60">
        <v>1</v>
      </c>
      <c r="E11" s="71">
        <v>2</v>
      </c>
      <c r="F11" s="51">
        <f>D11/E11*100</f>
        <v>50</v>
      </c>
      <c r="G11" s="57">
        <v>0</v>
      </c>
    </row>
    <row r="12" spans="1:7" ht="31.5" x14ac:dyDescent="0.25">
      <c r="A12" s="123">
        <v>925</v>
      </c>
      <c r="B12" s="124" t="s">
        <v>9</v>
      </c>
      <c r="C12" s="150">
        <v>1</v>
      </c>
      <c r="D12" s="60">
        <v>150</v>
      </c>
      <c r="E12" s="71">
        <v>176</v>
      </c>
      <c r="F12" s="51">
        <f>D12/E12*100</f>
        <v>85.227272727272734</v>
      </c>
      <c r="G12" s="57">
        <v>0</v>
      </c>
    </row>
    <row r="13" spans="1:7" ht="31.5" x14ac:dyDescent="0.25">
      <c r="A13" s="123">
        <v>926</v>
      </c>
      <c r="B13" s="124" t="s">
        <v>10</v>
      </c>
      <c r="C13" s="150">
        <v>1</v>
      </c>
      <c r="D13" s="60">
        <v>40</v>
      </c>
      <c r="E13" s="71">
        <v>43</v>
      </c>
      <c r="F13" s="51">
        <f>D13/E13*100</f>
        <v>93.023255813953483</v>
      </c>
      <c r="G13" s="57">
        <v>0</v>
      </c>
    </row>
    <row r="14" spans="1:7" ht="31.5" x14ac:dyDescent="0.25">
      <c r="A14" s="123">
        <v>929</v>
      </c>
      <c r="B14" s="124" t="s">
        <v>11</v>
      </c>
      <c r="C14" s="150">
        <v>1</v>
      </c>
      <c r="D14" s="60">
        <v>19</v>
      </c>
      <c r="E14" s="71">
        <v>19</v>
      </c>
      <c r="F14" s="51">
        <f>D14/E14*100</f>
        <v>100</v>
      </c>
      <c r="G14" s="57">
        <v>1</v>
      </c>
    </row>
    <row r="15" spans="1:7" ht="31.5" x14ac:dyDescent="0.25">
      <c r="A15" s="123">
        <v>930</v>
      </c>
      <c r="B15" s="124" t="s">
        <v>12</v>
      </c>
      <c r="C15" s="150">
        <v>0</v>
      </c>
      <c r="D15" s="51" t="s">
        <v>52</v>
      </c>
      <c r="E15" s="71">
        <v>0</v>
      </c>
      <c r="F15" s="51" t="s">
        <v>52</v>
      </c>
      <c r="G15" s="51">
        <v>0</v>
      </c>
    </row>
    <row r="16" spans="1:7" ht="31.5" x14ac:dyDescent="0.25">
      <c r="A16" s="123">
        <v>934</v>
      </c>
      <c r="B16" s="124" t="s">
        <v>13</v>
      </c>
      <c r="C16" s="150">
        <v>1</v>
      </c>
      <c r="D16" s="60">
        <v>2</v>
      </c>
      <c r="E16" s="71">
        <v>2</v>
      </c>
      <c r="F16" s="51">
        <f t="shared" ref="F16:F21" si="0">D16/E16*100</f>
        <v>100</v>
      </c>
      <c r="G16" s="57">
        <v>1</v>
      </c>
    </row>
    <row r="17" spans="1:7" ht="31.5" x14ac:dyDescent="0.25">
      <c r="A17" s="123">
        <v>942</v>
      </c>
      <c r="B17" s="124" t="s">
        <v>14</v>
      </c>
      <c r="C17" s="150">
        <v>1</v>
      </c>
      <c r="D17" s="60">
        <v>2</v>
      </c>
      <c r="E17" s="71">
        <v>2</v>
      </c>
      <c r="F17" s="51">
        <f t="shared" si="0"/>
        <v>100</v>
      </c>
      <c r="G17" s="57">
        <v>1</v>
      </c>
    </row>
    <row r="18" spans="1:7" ht="31.5" x14ac:dyDescent="0.25">
      <c r="A18" s="123">
        <v>962</v>
      </c>
      <c r="B18" s="124" t="s">
        <v>15</v>
      </c>
      <c r="C18" s="150">
        <v>1</v>
      </c>
      <c r="D18" s="60">
        <v>1</v>
      </c>
      <c r="E18" s="71">
        <v>1</v>
      </c>
      <c r="F18" s="51">
        <f t="shared" si="0"/>
        <v>100</v>
      </c>
      <c r="G18" s="57">
        <v>1</v>
      </c>
    </row>
    <row r="19" spans="1:7" ht="31.5" x14ac:dyDescent="0.25">
      <c r="A19" s="123">
        <v>972</v>
      </c>
      <c r="B19" s="124" t="s">
        <v>16</v>
      </c>
      <c r="C19" s="150">
        <v>1</v>
      </c>
      <c r="D19" s="61">
        <v>1</v>
      </c>
      <c r="E19" s="72">
        <v>1</v>
      </c>
      <c r="F19" s="51">
        <f t="shared" si="0"/>
        <v>100</v>
      </c>
      <c r="G19" s="57">
        <v>1</v>
      </c>
    </row>
    <row r="20" spans="1:7" ht="31.5" x14ac:dyDescent="0.25">
      <c r="A20" s="123">
        <v>982</v>
      </c>
      <c r="B20" s="124" t="s">
        <v>17</v>
      </c>
      <c r="C20" s="150">
        <v>1</v>
      </c>
      <c r="D20" s="61">
        <v>1</v>
      </c>
      <c r="E20" s="72">
        <v>1</v>
      </c>
      <c r="F20" s="51">
        <f t="shared" si="0"/>
        <v>100</v>
      </c>
      <c r="G20" s="57">
        <v>1</v>
      </c>
    </row>
    <row r="21" spans="1:7" ht="31.5" x14ac:dyDescent="0.25">
      <c r="A21" s="123">
        <v>992</v>
      </c>
      <c r="B21" s="124" t="s">
        <v>18</v>
      </c>
      <c r="C21" s="150">
        <v>1</v>
      </c>
      <c r="D21" s="61">
        <v>1</v>
      </c>
      <c r="E21" s="72">
        <v>1</v>
      </c>
      <c r="F21" s="51">
        <f t="shared" si="0"/>
        <v>100</v>
      </c>
      <c r="G21" s="57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21"/>
  <sheetViews>
    <sheetView zoomScale="70" zoomScaleNormal="70" zoomScaleSheetLayoutView="100" workbookViewId="0">
      <selection activeCell="L9" sqref="L9"/>
    </sheetView>
  </sheetViews>
  <sheetFormatPr defaultColWidth="9.140625" defaultRowHeight="15" x14ac:dyDescent="0.25"/>
  <cols>
    <col min="1" max="1" width="7.42578125" style="54" customWidth="1"/>
    <col min="2" max="2" width="45.85546875" style="54" customWidth="1"/>
    <col min="3" max="3" width="9.140625" style="54" customWidth="1"/>
    <col min="4" max="4" width="15.85546875" style="54" customWidth="1"/>
    <col min="5" max="5" width="13.140625" style="54" customWidth="1"/>
    <col min="6" max="6" width="15.7109375" style="54" customWidth="1"/>
    <col min="7" max="7" width="14.85546875" style="54" customWidth="1"/>
    <col min="8" max="8" width="15.85546875" style="54" customWidth="1"/>
    <col min="9" max="9" width="15.140625" style="54" customWidth="1"/>
    <col min="10" max="10" width="13.5703125" style="58" customWidth="1"/>
    <col min="11" max="11" width="16.140625" style="54" customWidth="1"/>
    <col min="12" max="12" width="18.28515625" style="54" customWidth="1"/>
    <col min="13" max="16384" width="9.140625" style="54"/>
  </cols>
  <sheetData>
    <row r="1" spans="1:20" ht="18" customHeight="1" x14ac:dyDescent="0.25">
      <c r="A1" s="284" t="s">
        <v>109</v>
      </c>
      <c r="B1" s="284"/>
      <c r="C1" s="284"/>
      <c r="D1" s="297"/>
      <c r="E1" s="297"/>
      <c r="F1" s="297"/>
      <c r="G1" s="297"/>
      <c r="H1" s="297"/>
      <c r="I1" s="297"/>
      <c r="J1" s="297"/>
      <c r="K1" s="284"/>
      <c r="L1" s="284"/>
    </row>
    <row r="2" spans="1:20" ht="105.75" customHeight="1" x14ac:dyDescent="0.25">
      <c r="A2" s="33" t="s">
        <v>19</v>
      </c>
      <c r="B2" s="33" t="s">
        <v>92</v>
      </c>
      <c r="C2" s="106" t="s">
        <v>91</v>
      </c>
      <c r="D2" s="253" t="s">
        <v>93</v>
      </c>
      <c r="E2" s="253"/>
      <c r="F2" s="253"/>
      <c r="G2" s="253" t="s">
        <v>94</v>
      </c>
      <c r="H2" s="253"/>
      <c r="I2" s="253"/>
      <c r="J2" s="107" t="s">
        <v>63</v>
      </c>
      <c r="K2" s="89" t="s">
        <v>29</v>
      </c>
      <c r="L2" s="89" t="s">
        <v>30</v>
      </c>
    </row>
    <row r="3" spans="1:20" ht="82.5" customHeight="1" x14ac:dyDescent="0.25">
      <c r="A3" s="33"/>
      <c r="B3" s="33"/>
      <c r="C3" s="31"/>
      <c r="D3" s="53" t="s">
        <v>185</v>
      </c>
      <c r="E3" s="53" t="s">
        <v>186</v>
      </c>
      <c r="F3" s="53" t="s">
        <v>21</v>
      </c>
      <c r="G3" s="53" t="s">
        <v>208</v>
      </c>
      <c r="H3" s="53" t="s">
        <v>209</v>
      </c>
      <c r="I3" s="53" t="s">
        <v>21</v>
      </c>
      <c r="J3" s="68"/>
      <c r="K3" s="52"/>
      <c r="L3" s="32"/>
      <c r="M3" s="231"/>
      <c r="T3" s="231"/>
    </row>
    <row r="4" spans="1:20" ht="23.25" customHeight="1" x14ac:dyDescent="0.25">
      <c r="A4" s="162" t="s">
        <v>161</v>
      </c>
      <c r="B4" s="7" t="s">
        <v>0</v>
      </c>
      <c r="C4" s="55">
        <v>1</v>
      </c>
      <c r="D4" s="63">
        <v>336.56</v>
      </c>
      <c r="E4" s="56">
        <v>0</v>
      </c>
      <c r="F4" s="56">
        <f t="shared" ref="F4:F21" si="0">E4+D4</f>
        <v>336.56</v>
      </c>
      <c r="G4" s="63">
        <v>72.52</v>
      </c>
      <c r="H4" s="56">
        <v>0</v>
      </c>
      <c r="I4" s="56">
        <f t="shared" ref="I4:I21" si="1">H4+G4</f>
        <v>72.52</v>
      </c>
      <c r="J4" s="232">
        <v>11.9</v>
      </c>
      <c r="K4" s="64">
        <f>(I4-F4)/F4*100</f>
        <v>-78.452579034941778</v>
      </c>
      <c r="L4" s="75">
        <f>IF(K4&lt;J4,1,IF(AND((K4&gt;J4),(K4&lt;2*J4)),(1-((K4-J4)/J4)),IF(K4&gt;(2*J4),0)))</f>
        <v>1</v>
      </c>
    </row>
    <row r="5" spans="1:20" ht="20.25" customHeight="1" x14ac:dyDescent="0.25">
      <c r="A5" s="6">
        <v>902</v>
      </c>
      <c r="B5" s="7" t="s">
        <v>1</v>
      </c>
      <c r="C5" s="55">
        <v>1</v>
      </c>
      <c r="D5" s="63">
        <v>54694.59</v>
      </c>
      <c r="E5" s="233">
        <v>3.1</v>
      </c>
      <c r="F5" s="56">
        <f t="shared" si="0"/>
        <v>54697.689999999995</v>
      </c>
      <c r="G5" s="63">
        <v>91022.34</v>
      </c>
      <c r="H5" s="62">
        <v>12.21</v>
      </c>
      <c r="I5" s="56">
        <f t="shared" si="1"/>
        <v>91034.55</v>
      </c>
      <c r="J5" s="232">
        <v>11.9</v>
      </c>
      <c r="K5" s="64">
        <f>(I5-F5)/F5*100</f>
        <v>66.432165599680744</v>
      </c>
      <c r="L5" s="75">
        <f t="shared" ref="L5:L21" si="2">IF(K5&lt;J5,1,IF(AND((K5&gt;J5),(K5&lt;2*J5)),(1-((K5-J5)/J5)),IF(K5&gt;(2*J5),0)))</f>
        <v>0</v>
      </c>
    </row>
    <row r="6" spans="1:20" ht="31.5" x14ac:dyDescent="0.25">
      <c r="A6" s="6">
        <v>905</v>
      </c>
      <c r="B6" s="7" t="s">
        <v>2</v>
      </c>
      <c r="C6" s="55">
        <v>1</v>
      </c>
      <c r="D6" s="63">
        <v>1297.68</v>
      </c>
      <c r="E6" s="64">
        <v>0</v>
      </c>
      <c r="F6" s="56">
        <f t="shared" si="0"/>
        <v>1297.68</v>
      </c>
      <c r="G6" s="63">
        <v>1865.91</v>
      </c>
      <c r="H6" s="64">
        <v>0</v>
      </c>
      <c r="I6" s="56">
        <f t="shared" si="1"/>
        <v>1865.91</v>
      </c>
      <c r="J6" s="232">
        <v>11.9</v>
      </c>
      <c r="K6" s="64">
        <f t="shared" ref="K6:K21" si="3">(I6-F6)/F6*100</f>
        <v>43.788144997225821</v>
      </c>
      <c r="L6" s="75">
        <f t="shared" si="2"/>
        <v>0</v>
      </c>
    </row>
    <row r="7" spans="1:20" ht="31.5" x14ac:dyDescent="0.25">
      <c r="A7" s="6">
        <v>908</v>
      </c>
      <c r="B7" s="7" t="s">
        <v>3</v>
      </c>
      <c r="C7" s="55">
        <v>1</v>
      </c>
      <c r="D7" s="63">
        <v>181.63</v>
      </c>
      <c r="E7" s="64">
        <v>0</v>
      </c>
      <c r="F7" s="56">
        <f t="shared" si="0"/>
        <v>181.63</v>
      </c>
      <c r="G7" s="63">
        <v>5.53</v>
      </c>
      <c r="H7" s="64">
        <v>0</v>
      </c>
      <c r="I7" s="56">
        <f t="shared" si="1"/>
        <v>5.53</v>
      </c>
      <c r="J7" s="232">
        <v>11.9</v>
      </c>
      <c r="K7" s="64">
        <f t="shared" si="3"/>
        <v>-96.955348785993493</v>
      </c>
      <c r="L7" s="75">
        <f t="shared" si="2"/>
        <v>1</v>
      </c>
    </row>
    <row r="8" spans="1:20" ht="31.5" x14ac:dyDescent="0.25">
      <c r="A8" s="6">
        <v>910</v>
      </c>
      <c r="B8" s="7" t="s">
        <v>4</v>
      </c>
      <c r="C8" s="55">
        <v>1</v>
      </c>
      <c r="D8" s="63">
        <v>19.16</v>
      </c>
      <c r="E8" s="64">
        <v>0</v>
      </c>
      <c r="F8" s="56">
        <f t="shared" si="0"/>
        <v>19.16</v>
      </c>
      <c r="G8" s="63">
        <v>117.21</v>
      </c>
      <c r="H8" s="64">
        <v>0</v>
      </c>
      <c r="I8" s="56">
        <f t="shared" si="1"/>
        <v>117.21</v>
      </c>
      <c r="J8" s="232">
        <v>11.9</v>
      </c>
      <c r="K8" s="64">
        <f t="shared" si="3"/>
        <v>511.74321503131523</v>
      </c>
      <c r="L8" s="75">
        <f t="shared" si="2"/>
        <v>0</v>
      </c>
    </row>
    <row r="9" spans="1:20" ht="31.5" x14ac:dyDescent="0.25">
      <c r="A9" s="6">
        <v>918</v>
      </c>
      <c r="B9" s="7" t="s">
        <v>5</v>
      </c>
      <c r="C9" s="55">
        <v>1</v>
      </c>
      <c r="D9" s="63">
        <v>1117.5</v>
      </c>
      <c r="E9" s="56">
        <v>0</v>
      </c>
      <c r="F9" s="56">
        <f t="shared" si="0"/>
        <v>1117.5</v>
      </c>
      <c r="G9" s="63">
        <v>1141.82</v>
      </c>
      <c r="H9" s="56">
        <v>0</v>
      </c>
      <c r="I9" s="56">
        <f t="shared" si="1"/>
        <v>1141.82</v>
      </c>
      <c r="J9" s="232">
        <v>11.9</v>
      </c>
      <c r="K9" s="64">
        <f t="shared" si="3"/>
        <v>2.1762863534675558</v>
      </c>
      <c r="L9" s="75">
        <f t="shared" si="2"/>
        <v>1</v>
      </c>
    </row>
    <row r="10" spans="1:20" ht="31.5" x14ac:dyDescent="0.25">
      <c r="A10" s="6">
        <v>921</v>
      </c>
      <c r="B10" s="7" t="s">
        <v>6</v>
      </c>
      <c r="C10" s="55">
        <v>1</v>
      </c>
      <c r="D10" s="63">
        <v>1392.06</v>
      </c>
      <c r="E10" s="56">
        <v>0</v>
      </c>
      <c r="F10" s="56">
        <f t="shared" si="0"/>
        <v>1392.06</v>
      </c>
      <c r="G10" s="63">
        <v>2040.87</v>
      </c>
      <c r="H10" s="56">
        <v>0</v>
      </c>
      <c r="I10" s="56">
        <f t="shared" si="1"/>
        <v>2040.87</v>
      </c>
      <c r="J10" s="232">
        <v>11.9</v>
      </c>
      <c r="K10" s="64">
        <f t="shared" si="3"/>
        <v>46.607904831688288</v>
      </c>
      <c r="L10" s="75">
        <f t="shared" si="2"/>
        <v>0</v>
      </c>
    </row>
    <row r="11" spans="1:20" ht="31.5" x14ac:dyDescent="0.25">
      <c r="A11" s="6">
        <v>923</v>
      </c>
      <c r="B11" s="7" t="s">
        <v>8</v>
      </c>
      <c r="C11" s="55">
        <v>1</v>
      </c>
      <c r="D11" s="63">
        <v>427.71</v>
      </c>
      <c r="E11" s="63">
        <v>12832.43</v>
      </c>
      <c r="F11" s="56">
        <f t="shared" si="0"/>
        <v>13260.14</v>
      </c>
      <c r="G11" s="63">
        <v>2608.1</v>
      </c>
      <c r="H11" s="63">
        <v>31868.35</v>
      </c>
      <c r="I11" s="56">
        <f t="shared" si="1"/>
        <v>34476.449999999997</v>
      </c>
      <c r="J11" s="232">
        <v>11.9</v>
      </c>
      <c r="K11" s="64">
        <f t="shared" si="3"/>
        <v>160.0006485602716</v>
      </c>
      <c r="L11" s="75">
        <f t="shared" si="2"/>
        <v>0</v>
      </c>
    </row>
    <row r="12" spans="1:20" ht="31.5" x14ac:dyDescent="0.25">
      <c r="A12" s="6">
        <v>925</v>
      </c>
      <c r="B12" s="7" t="s">
        <v>9</v>
      </c>
      <c r="C12" s="55">
        <v>1</v>
      </c>
      <c r="D12" s="63">
        <v>12555.87</v>
      </c>
      <c r="E12" s="63">
        <v>218347.58</v>
      </c>
      <c r="F12" s="56">
        <f t="shared" si="0"/>
        <v>230903.44999999998</v>
      </c>
      <c r="G12" s="63">
        <v>12749.67</v>
      </c>
      <c r="H12" s="63">
        <v>260420.64</v>
      </c>
      <c r="I12" s="56">
        <f t="shared" si="1"/>
        <v>273170.31</v>
      </c>
      <c r="J12" s="232">
        <v>11.9</v>
      </c>
      <c r="K12" s="64">
        <f t="shared" si="3"/>
        <v>18.304992844411817</v>
      </c>
      <c r="L12" s="75">
        <f t="shared" si="2"/>
        <v>0.46176530719228426</v>
      </c>
    </row>
    <row r="13" spans="1:20" ht="31.5" x14ac:dyDescent="0.25">
      <c r="A13" s="6">
        <v>926</v>
      </c>
      <c r="B13" s="7" t="s">
        <v>10</v>
      </c>
      <c r="C13" s="55">
        <v>1</v>
      </c>
      <c r="D13" s="63">
        <v>3765.68</v>
      </c>
      <c r="E13" s="63">
        <v>19274.87</v>
      </c>
      <c r="F13" s="56">
        <f t="shared" si="0"/>
        <v>23040.55</v>
      </c>
      <c r="G13" s="63">
        <v>3559.21</v>
      </c>
      <c r="H13" s="63">
        <v>22569.17</v>
      </c>
      <c r="I13" s="56">
        <f t="shared" si="1"/>
        <v>26128.379999999997</v>
      </c>
      <c r="J13" s="232">
        <v>11.9</v>
      </c>
      <c r="K13" s="64">
        <f t="shared" si="3"/>
        <v>13.401720011024034</v>
      </c>
      <c r="L13" s="75">
        <f t="shared" si="2"/>
        <v>0.87380504109041734</v>
      </c>
    </row>
    <row r="14" spans="1:20" ht="31.5" x14ac:dyDescent="0.25">
      <c r="A14" s="6">
        <v>929</v>
      </c>
      <c r="B14" s="7" t="s">
        <v>11</v>
      </c>
      <c r="C14" s="55">
        <v>1</v>
      </c>
      <c r="D14" s="63">
        <v>405.42</v>
      </c>
      <c r="E14" s="63">
        <v>31741.200000000001</v>
      </c>
      <c r="F14" s="56">
        <f t="shared" si="0"/>
        <v>32146.62</v>
      </c>
      <c r="G14" s="63">
        <v>733.58</v>
      </c>
      <c r="H14" s="63">
        <v>41037.1</v>
      </c>
      <c r="I14" s="56">
        <f t="shared" si="1"/>
        <v>41770.68</v>
      </c>
      <c r="J14" s="232">
        <v>11.9</v>
      </c>
      <c r="K14" s="64">
        <f t="shared" si="3"/>
        <v>29.938015256347327</v>
      </c>
      <c r="L14" s="75">
        <f t="shared" si="2"/>
        <v>0</v>
      </c>
    </row>
    <row r="15" spans="1:20" ht="31.5" x14ac:dyDescent="0.25">
      <c r="A15" s="6">
        <v>930</v>
      </c>
      <c r="B15" s="7" t="s">
        <v>12</v>
      </c>
      <c r="C15" s="55">
        <v>1</v>
      </c>
      <c r="D15" s="63">
        <v>815.28</v>
      </c>
      <c r="E15" s="56">
        <v>0</v>
      </c>
      <c r="F15" s="56">
        <f t="shared" si="0"/>
        <v>815.28</v>
      </c>
      <c r="G15" s="63">
        <v>970.99</v>
      </c>
      <c r="H15" s="56">
        <v>0</v>
      </c>
      <c r="I15" s="56">
        <f t="shared" si="1"/>
        <v>970.99</v>
      </c>
      <c r="J15" s="232">
        <v>11.9</v>
      </c>
      <c r="K15" s="64">
        <f t="shared" si="3"/>
        <v>19.09895986654892</v>
      </c>
      <c r="L15" s="75">
        <f t="shared" si="2"/>
        <v>0.39504538936563693</v>
      </c>
    </row>
    <row r="16" spans="1:20" ht="31.5" x14ac:dyDescent="0.25">
      <c r="A16" s="6">
        <v>934</v>
      </c>
      <c r="B16" s="7" t="s">
        <v>13</v>
      </c>
      <c r="C16" s="55">
        <v>1</v>
      </c>
      <c r="D16" s="63">
        <v>435.09</v>
      </c>
      <c r="E16" s="56">
        <v>0</v>
      </c>
      <c r="F16" s="56">
        <f t="shared" si="0"/>
        <v>435.09</v>
      </c>
      <c r="G16" s="63">
        <v>2269.69</v>
      </c>
      <c r="H16" s="56">
        <v>0</v>
      </c>
      <c r="I16" s="56">
        <f t="shared" si="1"/>
        <v>2269.69</v>
      </c>
      <c r="J16" s="232">
        <v>11.9</v>
      </c>
      <c r="K16" s="64">
        <f t="shared" si="3"/>
        <v>421.65988646027267</v>
      </c>
      <c r="L16" s="75">
        <f t="shared" si="2"/>
        <v>0</v>
      </c>
    </row>
    <row r="17" spans="1:12" ht="31.5" x14ac:dyDescent="0.25">
      <c r="A17" s="6">
        <v>942</v>
      </c>
      <c r="B17" s="7" t="s">
        <v>14</v>
      </c>
      <c r="C17" s="55">
        <v>1</v>
      </c>
      <c r="D17" s="197">
        <v>2058.6999999999998</v>
      </c>
      <c r="E17" s="56">
        <v>0</v>
      </c>
      <c r="F17" s="56">
        <f t="shared" si="0"/>
        <v>2058.6999999999998</v>
      </c>
      <c r="G17" s="197">
        <v>2046.83</v>
      </c>
      <c r="H17" s="56">
        <v>0</v>
      </c>
      <c r="I17" s="56">
        <f t="shared" si="1"/>
        <v>2046.83</v>
      </c>
      <c r="J17" s="232">
        <v>11.9</v>
      </c>
      <c r="K17" s="64">
        <f t="shared" si="3"/>
        <v>-0.57657745178995923</v>
      </c>
      <c r="L17" s="75">
        <f t="shared" si="2"/>
        <v>1</v>
      </c>
    </row>
    <row r="18" spans="1:12" ht="31.5" x14ac:dyDescent="0.25">
      <c r="A18" s="6">
        <v>962</v>
      </c>
      <c r="B18" s="7" t="s">
        <v>15</v>
      </c>
      <c r="C18" s="55">
        <v>1</v>
      </c>
      <c r="D18" s="63">
        <v>1624.75</v>
      </c>
      <c r="E18" s="56">
        <v>0</v>
      </c>
      <c r="F18" s="56">
        <f t="shared" si="0"/>
        <v>1624.75</v>
      </c>
      <c r="G18" s="63">
        <v>1465.58</v>
      </c>
      <c r="H18" s="56">
        <v>0</v>
      </c>
      <c r="I18" s="56">
        <f t="shared" si="1"/>
        <v>1465.58</v>
      </c>
      <c r="J18" s="232">
        <v>11.9</v>
      </c>
      <c r="K18" s="64">
        <f t="shared" si="3"/>
        <v>-9.7965840898599836</v>
      </c>
      <c r="L18" s="75">
        <f t="shared" si="2"/>
        <v>1</v>
      </c>
    </row>
    <row r="19" spans="1:12" ht="31.5" x14ac:dyDescent="0.25">
      <c r="A19" s="6">
        <v>972</v>
      </c>
      <c r="B19" s="7" t="s">
        <v>16</v>
      </c>
      <c r="C19" s="55">
        <v>1</v>
      </c>
      <c r="D19" s="63">
        <v>2159.81</v>
      </c>
      <c r="E19" s="65">
        <v>0</v>
      </c>
      <c r="F19" s="56">
        <f t="shared" si="0"/>
        <v>2159.81</v>
      </c>
      <c r="G19" s="63">
        <v>6780.08</v>
      </c>
      <c r="H19" s="65">
        <v>0</v>
      </c>
      <c r="I19" s="56">
        <f t="shared" si="1"/>
        <v>6780.08</v>
      </c>
      <c r="J19" s="232">
        <v>11.9</v>
      </c>
      <c r="K19" s="64">
        <f t="shared" si="3"/>
        <v>213.92020594404138</v>
      </c>
      <c r="L19" s="75">
        <f t="shared" si="2"/>
        <v>0</v>
      </c>
    </row>
    <row r="20" spans="1:12" ht="31.5" x14ac:dyDescent="0.25">
      <c r="A20" s="6">
        <v>982</v>
      </c>
      <c r="B20" s="7" t="s">
        <v>17</v>
      </c>
      <c r="C20" s="55">
        <v>1</v>
      </c>
      <c r="D20" s="63">
        <v>1.5</v>
      </c>
      <c r="E20" s="65">
        <v>0</v>
      </c>
      <c r="F20" s="56">
        <f t="shared" si="0"/>
        <v>1.5</v>
      </c>
      <c r="G20" s="63">
        <v>13.33</v>
      </c>
      <c r="H20" s="65">
        <v>0</v>
      </c>
      <c r="I20" s="56">
        <f t="shared" si="1"/>
        <v>13.33</v>
      </c>
      <c r="J20" s="232">
        <v>11.9</v>
      </c>
      <c r="K20" s="64">
        <f t="shared" si="3"/>
        <v>788.66666666666663</v>
      </c>
      <c r="L20" s="75">
        <f t="shared" si="2"/>
        <v>0</v>
      </c>
    </row>
    <row r="21" spans="1:12" ht="31.5" x14ac:dyDescent="0.25">
      <c r="A21" s="6">
        <v>992</v>
      </c>
      <c r="B21" s="7" t="s">
        <v>18</v>
      </c>
      <c r="C21" s="55">
        <v>1</v>
      </c>
      <c r="D21" s="63">
        <v>1266.3599999999999</v>
      </c>
      <c r="E21" s="65">
        <v>0</v>
      </c>
      <c r="F21" s="56">
        <f t="shared" si="0"/>
        <v>1266.3599999999999</v>
      </c>
      <c r="G21" s="63">
        <v>2155.3000000000002</v>
      </c>
      <c r="H21" s="65">
        <v>0</v>
      </c>
      <c r="I21" s="56">
        <f t="shared" si="1"/>
        <v>2155.3000000000002</v>
      </c>
      <c r="J21" s="232">
        <v>11.9</v>
      </c>
      <c r="K21" s="64">
        <f t="shared" si="3"/>
        <v>70.196468618718242</v>
      </c>
      <c r="L21" s="75">
        <f t="shared" si="2"/>
        <v>0</v>
      </c>
    </row>
  </sheetData>
  <mergeCells count="3">
    <mergeCell ref="D2:F2"/>
    <mergeCell ref="G2:I2"/>
    <mergeCell ref="A1:L1"/>
  </mergeCells>
  <pageMargins left="0.78740157480314965" right="0.39370078740157483" top="0.39370078740157483" bottom="0.78740157480314965" header="0.31496062992125984" footer="0.31496062992125984"/>
  <pageSetup paperSize="9" scale="46" orientation="landscape" r:id="rId1"/>
  <rowBreaks count="1" manualBreakCount="1">
    <brk id="4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zoomScale="70" zoomScaleNormal="70" zoomScaleSheetLayoutView="100" workbookViewId="0">
      <selection activeCell="G12" sqref="G12"/>
    </sheetView>
  </sheetViews>
  <sheetFormatPr defaultRowHeight="15" x14ac:dyDescent="0.25"/>
  <cols>
    <col min="1" max="1" width="7.42578125" customWidth="1"/>
    <col min="2" max="2" width="45.85546875" customWidth="1"/>
    <col min="3" max="3" width="12.140625" customWidth="1"/>
    <col min="4" max="4" width="20.140625" customWidth="1"/>
    <col min="5" max="5" width="21.5703125" customWidth="1"/>
    <col min="6" max="6" width="16.140625" customWidth="1"/>
    <col min="7" max="7" width="16.85546875" customWidth="1"/>
  </cols>
  <sheetData>
    <row r="1" spans="1:7" ht="43.5" customHeight="1" x14ac:dyDescent="0.25">
      <c r="A1" s="262" t="s">
        <v>129</v>
      </c>
      <c r="B1" s="262"/>
      <c r="C1" s="262"/>
      <c r="D1" s="262"/>
      <c r="E1" s="262"/>
      <c r="F1" s="262"/>
      <c r="G1" s="262"/>
    </row>
    <row r="2" spans="1:7" ht="127.5" customHeight="1" x14ac:dyDescent="0.25">
      <c r="A2" s="91" t="s">
        <v>19</v>
      </c>
      <c r="B2" s="91" t="s">
        <v>92</v>
      </c>
      <c r="C2" s="89" t="s">
        <v>178</v>
      </c>
      <c r="D2" s="94" t="s">
        <v>81</v>
      </c>
      <c r="E2" s="94" t="s">
        <v>82</v>
      </c>
      <c r="F2" s="89" t="s">
        <v>29</v>
      </c>
      <c r="G2" s="89" t="s">
        <v>30</v>
      </c>
    </row>
    <row r="3" spans="1:7" s="58" customFormat="1" ht="27" customHeight="1" x14ac:dyDescent="0.25">
      <c r="A3" s="99"/>
      <c r="B3" s="100"/>
      <c r="C3" s="89"/>
      <c r="D3" s="263" t="s">
        <v>192</v>
      </c>
      <c r="E3" s="264"/>
      <c r="F3" s="89"/>
      <c r="G3" s="89"/>
    </row>
    <row r="4" spans="1:7" ht="23.25" customHeight="1" x14ac:dyDescent="0.25">
      <c r="A4" s="151" t="s">
        <v>161</v>
      </c>
      <c r="B4" s="4" t="s">
        <v>0</v>
      </c>
      <c r="C4" s="14">
        <v>0</v>
      </c>
      <c r="D4" s="125" t="s">
        <v>52</v>
      </c>
      <c r="E4" s="125" t="s">
        <v>52</v>
      </c>
      <c r="F4" s="125" t="s">
        <v>52</v>
      </c>
      <c r="G4" s="25">
        <v>0</v>
      </c>
    </row>
    <row r="5" spans="1:7" ht="20.25" customHeight="1" x14ac:dyDescent="0.25">
      <c r="A5" s="6">
        <v>902</v>
      </c>
      <c r="B5" s="5" t="s">
        <v>1</v>
      </c>
      <c r="C5" s="14">
        <v>1</v>
      </c>
      <c r="D5" s="120">
        <v>18999.32</v>
      </c>
      <c r="E5" s="120">
        <v>17339.18</v>
      </c>
      <c r="F5" s="51">
        <f>D5/E5*100</f>
        <v>109.57450121632048</v>
      </c>
      <c r="G5" s="25">
        <v>0.5</v>
      </c>
    </row>
    <row r="6" spans="1:7" ht="31.5" x14ac:dyDescent="0.25">
      <c r="A6" s="6">
        <v>905</v>
      </c>
      <c r="B6" s="5" t="s">
        <v>2</v>
      </c>
      <c r="C6" s="14">
        <v>0</v>
      </c>
      <c r="D6" s="125" t="s">
        <v>52</v>
      </c>
      <c r="E6" s="125" t="s">
        <v>52</v>
      </c>
      <c r="F6" s="125" t="s">
        <v>52</v>
      </c>
      <c r="G6" s="25">
        <v>0</v>
      </c>
    </row>
    <row r="7" spans="1:7" ht="31.5" x14ac:dyDescent="0.25">
      <c r="A7" s="6">
        <v>908</v>
      </c>
      <c r="B7" s="5" t="s">
        <v>3</v>
      </c>
      <c r="C7" s="14">
        <v>0</v>
      </c>
      <c r="D7" s="125" t="s">
        <v>52</v>
      </c>
      <c r="E7" s="125" t="s">
        <v>52</v>
      </c>
      <c r="F7" s="125" t="s">
        <v>52</v>
      </c>
      <c r="G7" s="25">
        <v>0</v>
      </c>
    </row>
    <row r="8" spans="1:7" ht="31.5" x14ac:dyDescent="0.25">
      <c r="A8" s="6">
        <v>910</v>
      </c>
      <c r="B8" s="5" t="s">
        <v>4</v>
      </c>
      <c r="C8" s="14">
        <v>0</v>
      </c>
      <c r="D8" s="125" t="s">
        <v>52</v>
      </c>
      <c r="E8" s="125" t="s">
        <v>52</v>
      </c>
      <c r="F8" s="125" t="s">
        <v>52</v>
      </c>
      <c r="G8" s="25">
        <v>0</v>
      </c>
    </row>
    <row r="9" spans="1:7" ht="31.5" x14ac:dyDescent="0.25">
      <c r="A9" s="6">
        <v>918</v>
      </c>
      <c r="B9" s="5" t="s">
        <v>5</v>
      </c>
      <c r="C9" s="14">
        <v>0</v>
      </c>
      <c r="D9" s="125" t="s">
        <v>52</v>
      </c>
      <c r="E9" s="125" t="s">
        <v>52</v>
      </c>
      <c r="F9" s="125" t="s">
        <v>52</v>
      </c>
      <c r="G9" s="25">
        <v>0</v>
      </c>
    </row>
    <row r="10" spans="1:7" ht="31.5" x14ac:dyDescent="0.25">
      <c r="A10" s="6">
        <v>921</v>
      </c>
      <c r="B10" s="5" t="s">
        <v>6</v>
      </c>
      <c r="C10" s="14">
        <v>0</v>
      </c>
      <c r="D10" s="125" t="s">
        <v>52</v>
      </c>
      <c r="E10" s="125" t="s">
        <v>52</v>
      </c>
      <c r="F10" s="125" t="s">
        <v>52</v>
      </c>
      <c r="G10" s="25">
        <v>0</v>
      </c>
    </row>
    <row r="11" spans="1:7" ht="31.5" x14ac:dyDescent="0.25">
      <c r="A11" s="6">
        <v>923</v>
      </c>
      <c r="B11" s="5" t="s">
        <v>8</v>
      </c>
      <c r="C11" s="14">
        <v>1</v>
      </c>
      <c r="D11" s="126">
        <v>47526.65</v>
      </c>
      <c r="E11" s="126">
        <v>37848.47</v>
      </c>
      <c r="F11" s="51">
        <f>(D11/E11)*100</f>
        <v>125.57086191330851</v>
      </c>
      <c r="G11" s="25">
        <v>1</v>
      </c>
    </row>
    <row r="12" spans="1:7" ht="31.5" x14ac:dyDescent="0.25">
      <c r="A12" s="6">
        <v>925</v>
      </c>
      <c r="B12" s="5" t="s">
        <v>9</v>
      </c>
      <c r="C12" s="14">
        <v>1</v>
      </c>
      <c r="D12" s="126">
        <v>655403.68000000005</v>
      </c>
      <c r="E12" s="126">
        <v>594034.37</v>
      </c>
      <c r="F12" s="51">
        <f>(D12/E12)*100</f>
        <v>110.33093590190749</v>
      </c>
      <c r="G12" s="25">
        <v>0.5</v>
      </c>
    </row>
    <row r="13" spans="1:7" ht="31.5" x14ac:dyDescent="0.25">
      <c r="A13" s="6">
        <v>926</v>
      </c>
      <c r="B13" s="5" t="s">
        <v>10</v>
      </c>
      <c r="C13" s="14">
        <v>1</v>
      </c>
      <c r="D13" s="126">
        <v>224508.43</v>
      </c>
      <c r="E13" s="126">
        <v>182981.44</v>
      </c>
      <c r="F13" s="51">
        <f>(D13/E13)*100</f>
        <v>122.69464597065145</v>
      </c>
      <c r="G13" s="25">
        <v>1</v>
      </c>
    </row>
    <row r="14" spans="1:7" ht="31.5" x14ac:dyDescent="0.25">
      <c r="A14" s="6">
        <v>929</v>
      </c>
      <c r="B14" s="5" t="s">
        <v>11</v>
      </c>
      <c r="C14" s="14">
        <v>1</v>
      </c>
      <c r="D14" s="126">
        <v>7077.44</v>
      </c>
      <c r="E14" s="126">
        <v>8296.0400000000009</v>
      </c>
      <c r="F14" s="51">
        <f>(D14/E14)*100</f>
        <v>85.311064073943697</v>
      </c>
      <c r="G14" s="25">
        <v>0</v>
      </c>
    </row>
    <row r="15" spans="1:7" ht="31.5" x14ac:dyDescent="0.25">
      <c r="A15" s="6">
        <v>930</v>
      </c>
      <c r="B15" s="5" t="s">
        <v>12</v>
      </c>
      <c r="C15" s="14">
        <v>0</v>
      </c>
      <c r="D15" s="125" t="s">
        <v>52</v>
      </c>
      <c r="E15" s="125" t="s">
        <v>52</v>
      </c>
      <c r="F15" s="125" t="s">
        <v>52</v>
      </c>
      <c r="G15" s="25">
        <v>0</v>
      </c>
    </row>
    <row r="16" spans="1:7" ht="31.5" x14ac:dyDescent="0.25">
      <c r="A16" s="6">
        <v>934</v>
      </c>
      <c r="B16" s="5" t="s">
        <v>13</v>
      </c>
      <c r="C16" s="14">
        <v>0</v>
      </c>
      <c r="D16" s="125" t="s">
        <v>52</v>
      </c>
      <c r="E16" s="125" t="s">
        <v>52</v>
      </c>
      <c r="F16" s="125" t="s">
        <v>52</v>
      </c>
      <c r="G16" s="25">
        <v>0</v>
      </c>
    </row>
    <row r="17" spans="1:7" ht="31.5" x14ac:dyDescent="0.25">
      <c r="A17" s="6">
        <v>942</v>
      </c>
      <c r="B17" s="5" t="s">
        <v>14</v>
      </c>
      <c r="C17" s="14">
        <v>0</v>
      </c>
      <c r="D17" s="125" t="s">
        <v>52</v>
      </c>
      <c r="E17" s="125" t="s">
        <v>52</v>
      </c>
      <c r="F17" s="125" t="s">
        <v>52</v>
      </c>
      <c r="G17" s="25">
        <v>0</v>
      </c>
    </row>
    <row r="18" spans="1:7" ht="31.5" x14ac:dyDescent="0.25">
      <c r="A18" s="6">
        <v>962</v>
      </c>
      <c r="B18" s="5" t="s">
        <v>15</v>
      </c>
      <c r="C18" s="14">
        <v>0</v>
      </c>
      <c r="D18" s="125" t="s">
        <v>52</v>
      </c>
      <c r="E18" s="125" t="s">
        <v>52</v>
      </c>
      <c r="F18" s="125" t="s">
        <v>52</v>
      </c>
      <c r="G18" s="25">
        <v>0</v>
      </c>
    </row>
    <row r="19" spans="1:7" ht="31.5" x14ac:dyDescent="0.25">
      <c r="A19" s="6">
        <v>972</v>
      </c>
      <c r="B19" s="5" t="s">
        <v>16</v>
      </c>
      <c r="C19" s="14">
        <v>0</v>
      </c>
      <c r="D19" s="125" t="s">
        <v>52</v>
      </c>
      <c r="E19" s="125" t="s">
        <v>52</v>
      </c>
      <c r="F19" s="125" t="s">
        <v>52</v>
      </c>
      <c r="G19" s="25">
        <v>0</v>
      </c>
    </row>
    <row r="20" spans="1:7" ht="31.5" x14ac:dyDescent="0.25">
      <c r="A20" s="6">
        <v>982</v>
      </c>
      <c r="B20" s="5" t="s">
        <v>17</v>
      </c>
      <c r="C20" s="14">
        <v>0</v>
      </c>
      <c r="D20" s="203" t="s">
        <v>52</v>
      </c>
      <c r="E20" s="203" t="s">
        <v>52</v>
      </c>
      <c r="F20" s="203" t="s">
        <v>52</v>
      </c>
      <c r="G20" s="119">
        <v>0</v>
      </c>
    </row>
    <row r="21" spans="1:7" ht="31.5" x14ac:dyDescent="0.25">
      <c r="A21" s="6">
        <v>992</v>
      </c>
      <c r="B21" s="5" t="s">
        <v>18</v>
      </c>
      <c r="C21" s="14">
        <v>0</v>
      </c>
      <c r="D21" s="203" t="s">
        <v>52</v>
      </c>
      <c r="E21" s="203" t="s">
        <v>52</v>
      </c>
      <c r="F21" s="203" t="s">
        <v>52</v>
      </c>
      <c r="G21" s="119"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1"/>
  <sheetViews>
    <sheetView zoomScale="70" zoomScaleNormal="70" zoomScaleSheetLayoutView="75" workbookViewId="0">
      <selection activeCell="I14" sqref="I14"/>
    </sheetView>
  </sheetViews>
  <sheetFormatPr defaultRowHeight="15" x14ac:dyDescent="0.25"/>
  <cols>
    <col min="1" max="1" width="7.42578125" customWidth="1"/>
    <col min="2" max="2" width="45.85546875" customWidth="1"/>
    <col min="3" max="3" width="11.85546875" customWidth="1"/>
    <col min="4" max="4" width="17.5703125" customWidth="1"/>
    <col min="5" max="5" width="13.85546875" customWidth="1"/>
    <col min="6" max="6" width="13" customWidth="1"/>
    <col min="7" max="7" width="17.5703125" customWidth="1"/>
    <col min="8" max="8" width="17.140625" customWidth="1"/>
    <col min="9" max="9" width="14" customWidth="1"/>
  </cols>
  <sheetData>
    <row r="1" spans="1:11" ht="36.75" customHeight="1" x14ac:dyDescent="0.25">
      <c r="A1" s="252" t="s">
        <v>130</v>
      </c>
      <c r="B1" s="252"/>
      <c r="C1" s="252"/>
      <c r="D1" s="252"/>
      <c r="E1" s="252"/>
      <c r="F1" s="252"/>
      <c r="G1" s="252"/>
      <c r="H1" s="252"/>
      <c r="I1" s="252"/>
    </row>
    <row r="2" spans="1:11" ht="145.5" customHeight="1" x14ac:dyDescent="0.25">
      <c r="A2" s="91" t="s">
        <v>19</v>
      </c>
      <c r="B2" s="91" t="s">
        <v>92</v>
      </c>
      <c r="C2" s="194" t="s">
        <v>117</v>
      </c>
      <c r="D2" s="94" t="s">
        <v>84</v>
      </c>
      <c r="E2" s="205" t="s">
        <v>83</v>
      </c>
      <c r="F2" s="206" t="s">
        <v>83</v>
      </c>
      <c r="G2" s="207" t="s">
        <v>75</v>
      </c>
      <c r="H2" s="89" t="s">
        <v>29</v>
      </c>
      <c r="I2" s="89" t="s">
        <v>30</v>
      </c>
    </row>
    <row r="3" spans="1:11" s="58" customFormat="1" ht="103.5" customHeight="1" x14ac:dyDescent="0.25">
      <c r="A3" s="93"/>
      <c r="B3" s="15"/>
      <c r="C3" s="101"/>
      <c r="D3" s="158" t="s">
        <v>193</v>
      </c>
      <c r="E3" s="159" t="s">
        <v>194</v>
      </c>
      <c r="F3" s="204" t="s">
        <v>195</v>
      </c>
      <c r="G3" s="102"/>
      <c r="H3" s="3"/>
      <c r="I3" s="193" t="s">
        <v>180</v>
      </c>
    </row>
    <row r="4" spans="1:11" ht="30" customHeight="1" x14ac:dyDescent="0.25">
      <c r="A4" s="151" t="s">
        <v>167</v>
      </c>
      <c r="B4" s="4" t="s">
        <v>0</v>
      </c>
      <c r="C4" s="22">
        <v>0</v>
      </c>
      <c r="D4" s="203">
        <v>0</v>
      </c>
      <c r="E4" s="203">
        <v>0</v>
      </c>
      <c r="F4" s="203">
        <v>0</v>
      </c>
      <c r="G4" s="28">
        <f>F4+E4</f>
        <v>0</v>
      </c>
      <c r="H4" s="50" t="s">
        <v>52</v>
      </c>
      <c r="I4" s="50">
        <v>0</v>
      </c>
      <c r="K4" t="s">
        <v>179</v>
      </c>
    </row>
    <row r="5" spans="1:11" ht="20.25" customHeight="1" x14ac:dyDescent="0.25">
      <c r="A5" s="6">
        <v>902</v>
      </c>
      <c r="B5" s="5" t="s">
        <v>1</v>
      </c>
      <c r="C5" s="14">
        <v>1</v>
      </c>
      <c r="D5" s="208">
        <v>64771.01</v>
      </c>
      <c r="E5" s="127">
        <v>85771</v>
      </c>
      <c r="F5" s="127">
        <v>5653.1</v>
      </c>
      <c r="G5" s="29">
        <f>F5+E5</f>
        <v>91424.1</v>
      </c>
      <c r="H5" s="134">
        <f>(D5/G5)*100</f>
        <v>70.846757036711324</v>
      </c>
      <c r="I5" s="48">
        <f>(H5-1.31)/(70.85-1.31)</f>
        <v>0.99995336549771829</v>
      </c>
    </row>
    <row r="6" spans="1:11" ht="31.5" x14ac:dyDescent="0.25">
      <c r="A6" s="6">
        <v>905</v>
      </c>
      <c r="B6" s="5" t="s">
        <v>2</v>
      </c>
      <c r="C6" s="14">
        <v>0</v>
      </c>
      <c r="D6" s="125">
        <v>0</v>
      </c>
      <c r="E6" s="125">
        <v>0</v>
      </c>
      <c r="F6" s="125">
        <v>0</v>
      </c>
      <c r="G6" s="28">
        <f t="shared" ref="G6:G21" si="0">F6+E6</f>
        <v>0</v>
      </c>
      <c r="H6" s="50" t="s">
        <v>52</v>
      </c>
      <c r="I6" s="50">
        <v>0</v>
      </c>
    </row>
    <row r="7" spans="1:11" ht="31.5" x14ac:dyDescent="0.25">
      <c r="A7" s="6">
        <v>908</v>
      </c>
      <c r="B7" s="5" t="s">
        <v>3</v>
      </c>
      <c r="C7" s="14">
        <v>0</v>
      </c>
      <c r="D7" s="125">
        <v>0</v>
      </c>
      <c r="E7" s="125">
        <v>0</v>
      </c>
      <c r="F7" s="125">
        <v>0</v>
      </c>
      <c r="G7" s="28">
        <f t="shared" si="0"/>
        <v>0</v>
      </c>
      <c r="H7" s="50" t="s">
        <v>52</v>
      </c>
      <c r="I7" s="50">
        <v>0</v>
      </c>
    </row>
    <row r="8" spans="1:11" ht="31.5" x14ac:dyDescent="0.25">
      <c r="A8" s="6">
        <v>910</v>
      </c>
      <c r="B8" s="5" t="s">
        <v>4</v>
      </c>
      <c r="C8" s="14">
        <v>0</v>
      </c>
      <c r="D8" s="125">
        <v>0</v>
      </c>
      <c r="E8" s="125">
        <v>0</v>
      </c>
      <c r="F8" s="125">
        <v>0</v>
      </c>
      <c r="G8" s="28">
        <f t="shared" si="0"/>
        <v>0</v>
      </c>
      <c r="H8" s="50" t="s">
        <v>52</v>
      </c>
      <c r="I8" s="50">
        <v>0</v>
      </c>
    </row>
    <row r="9" spans="1:11" ht="31.5" x14ac:dyDescent="0.25">
      <c r="A9" s="6">
        <v>918</v>
      </c>
      <c r="B9" s="5" t="s">
        <v>5</v>
      </c>
      <c r="C9" s="14">
        <v>0</v>
      </c>
      <c r="D9" s="125">
        <v>0</v>
      </c>
      <c r="E9" s="125">
        <v>0</v>
      </c>
      <c r="F9" s="125">
        <v>0</v>
      </c>
      <c r="G9" s="28">
        <f t="shared" si="0"/>
        <v>0</v>
      </c>
      <c r="H9" s="50" t="s">
        <v>52</v>
      </c>
      <c r="I9" s="50">
        <v>0</v>
      </c>
    </row>
    <row r="10" spans="1:11" ht="31.5" x14ac:dyDescent="0.25">
      <c r="A10" s="6">
        <v>921</v>
      </c>
      <c r="B10" s="5" t="s">
        <v>6</v>
      </c>
      <c r="C10" s="14">
        <v>0</v>
      </c>
      <c r="D10" s="125">
        <v>0</v>
      </c>
      <c r="E10" s="125">
        <v>0</v>
      </c>
      <c r="F10" s="125">
        <v>0</v>
      </c>
      <c r="G10" s="28">
        <f t="shared" si="0"/>
        <v>0</v>
      </c>
      <c r="H10" s="50" t="s">
        <v>52</v>
      </c>
      <c r="I10" s="50">
        <v>0</v>
      </c>
    </row>
    <row r="11" spans="1:11" ht="31.5" x14ac:dyDescent="0.25">
      <c r="A11" s="6">
        <v>923</v>
      </c>
      <c r="B11" s="5" t="s">
        <v>8</v>
      </c>
      <c r="C11" s="14">
        <v>1</v>
      </c>
      <c r="D11" s="127">
        <v>42275.97</v>
      </c>
      <c r="E11" s="127">
        <v>88371.63</v>
      </c>
      <c r="F11" s="127">
        <v>524857.86</v>
      </c>
      <c r="G11" s="29">
        <f>F11+E11</f>
        <v>613229.49</v>
      </c>
      <c r="H11" s="27">
        <f>(D11/G11)*100</f>
        <v>6.893988415332081</v>
      </c>
      <c r="I11" s="48">
        <f>(H11-1.31)/(70.85-1.31)</f>
        <v>8.0298941836814519E-2</v>
      </c>
    </row>
    <row r="12" spans="1:11" ht="31.5" x14ac:dyDescent="0.25">
      <c r="A12" s="6">
        <v>925</v>
      </c>
      <c r="B12" s="5" t="s">
        <v>9</v>
      </c>
      <c r="C12" s="14">
        <v>1</v>
      </c>
      <c r="D12" s="127">
        <v>676433.74</v>
      </c>
      <c r="E12" s="127">
        <v>5487914.2800000003</v>
      </c>
      <c r="F12" s="127">
        <v>995876.06</v>
      </c>
      <c r="G12" s="29">
        <f t="shared" si="0"/>
        <v>6483790.3399999999</v>
      </c>
      <c r="H12" s="27">
        <f>(D12/G12)*100</f>
        <v>10.432689900950745</v>
      </c>
      <c r="I12" s="48">
        <f>(H12-1.31)/(70.85-1.31)</f>
        <v>0.13118622233176222</v>
      </c>
    </row>
    <row r="13" spans="1:11" ht="31.5" x14ac:dyDescent="0.25">
      <c r="A13" s="6">
        <v>926</v>
      </c>
      <c r="B13" s="5" t="s">
        <v>10</v>
      </c>
      <c r="C13" s="14">
        <v>1</v>
      </c>
      <c r="D13" s="127">
        <v>229081.62</v>
      </c>
      <c r="E13" s="127">
        <v>955027.7</v>
      </c>
      <c r="F13" s="127">
        <v>186132.23</v>
      </c>
      <c r="G13" s="29">
        <f t="shared" si="0"/>
        <v>1141159.93</v>
      </c>
      <c r="H13" s="27">
        <f>(D13/G13)*100</f>
        <v>20.074453543071741</v>
      </c>
      <c r="I13" s="48">
        <f>(H13-1.31)/(70.85-1.31)</f>
        <v>0.26983683553453758</v>
      </c>
    </row>
    <row r="14" spans="1:11" ht="31.5" x14ac:dyDescent="0.25">
      <c r="A14" s="6">
        <v>929</v>
      </c>
      <c r="B14" s="5" t="s">
        <v>11</v>
      </c>
      <c r="C14" s="14">
        <v>1</v>
      </c>
      <c r="D14" s="127">
        <v>8321.4</v>
      </c>
      <c r="E14" s="127">
        <v>486923.5</v>
      </c>
      <c r="F14" s="127">
        <v>146261.85999999999</v>
      </c>
      <c r="G14" s="29">
        <f>F14+E14</f>
        <v>633185.36</v>
      </c>
      <c r="H14" s="134">
        <f>(D14/G14)*100</f>
        <v>1.3142123184907495</v>
      </c>
      <c r="I14" s="48">
        <f>(H14-1.31)/(70.85-1.31)</f>
        <v>6.0574036392715474E-5</v>
      </c>
    </row>
    <row r="15" spans="1:11" ht="31.5" x14ac:dyDescent="0.25">
      <c r="A15" s="6">
        <v>930</v>
      </c>
      <c r="B15" s="5" t="s">
        <v>12</v>
      </c>
      <c r="C15" s="14">
        <v>0</v>
      </c>
      <c r="D15" s="125">
        <v>0</v>
      </c>
      <c r="E15" s="125">
        <v>0</v>
      </c>
      <c r="F15" s="125">
        <v>0</v>
      </c>
      <c r="G15" s="28">
        <f t="shared" si="0"/>
        <v>0</v>
      </c>
      <c r="H15" s="50" t="s">
        <v>52</v>
      </c>
      <c r="I15" s="50">
        <v>0</v>
      </c>
    </row>
    <row r="16" spans="1:11" ht="31.5" x14ac:dyDescent="0.25">
      <c r="A16" s="6">
        <v>934</v>
      </c>
      <c r="B16" s="5" t="s">
        <v>13</v>
      </c>
      <c r="C16" s="14">
        <v>0</v>
      </c>
      <c r="D16" s="125">
        <v>0</v>
      </c>
      <c r="E16" s="125">
        <v>0</v>
      </c>
      <c r="F16" s="125">
        <v>0</v>
      </c>
      <c r="G16" s="28">
        <f t="shared" si="0"/>
        <v>0</v>
      </c>
      <c r="H16" s="50" t="s">
        <v>52</v>
      </c>
      <c r="I16" s="50">
        <v>0</v>
      </c>
    </row>
    <row r="17" spans="1:9" ht="31.5" x14ac:dyDescent="0.25">
      <c r="A17" s="6">
        <v>942</v>
      </c>
      <c r="B17" s="5" t="s">
        <v>14</v>
      </c>
      <c r="C17" s="14">
        <v>0</v>
      </c>
      <c r="D17" s="125">
        <v>0</v>
      </c>
      <c r="E17" s="125">
        <v>0</v>
      </c>
      <c r="F17" s="125">
        <v>0</v>
      </c>
      <c r="G17" s="28">
        <f t="shared" si="0"/>
        <v>0</v>
      </c>
      <c r="H17" s="50" t="s">
        <v>52</v>
      </c>
      <c r="I17" s="50">
        <v>0</v>
      </c>
    </row>
    <row r="18" spans="1:9" ht="31.5" x14ac:dyDescent="0.25">
      <c r="A18" s="6">
        <v>962</v>
      </c>
      <c r="B18" s="5" t="s">
        <v>15</v>
      </c>
      <c r="C18" s="14">
        <v>0</v>
      </c>
      <c r="D18" s="125">
        <v>0</v>
      </c>
      <c r="E18" s="125">
        <v>0</v>
      </c>
      <c r="F18" s="125">
        <v>0</v>
      </c>
      <c r="G18" s="28">
        <f t="shared" si="0"/>
        <v>0</v>
      </c>
      <c r="H18" s="50" t="s">
        <v>52</v>
      </c>
      <c r="I18" s="50">
        <v>0</v>
      </c>
    </row>
    <row r="19" spans="1:9" ht="31.5" x14ac:dyDescent="0.25">
      <c r="A19" s="6">
        <v>972</v>
      </c>
      <c r="B19" s="5" t="s">
        <v>16</v>
      </c>
      <c r="C19" s="14">
        <v>0</v>
      </c>
      <c r="D19" s="125">
        <v>0</v>
      </c>
      <c r="E19" s="125">
        <v>0</v>
      </c>
      <c r="F19" s="125">
        <v>0</v>
      </c>
      <c r="G19" s="28">
        <f t="shared" si="0"/>
        <v>0</v>
      </c>
      <c r="H19" s="50" t="s">
        <v>52</v>
      </c>
      <c r="I19" s="50">
        <v>0</v>
      </c>
    </row>
    <row r="20" spans="1:9" ht="31.5" x14ac:dyDescent="0.25">
      <c r="A20" s="6">
        <v>982</v>
      </c>
      <c r="B20" s="5" t="s">
        <v>17</v>
      </c>
      <c r="C20" s="14">
        <v>0</v>
      </c>
      <c r="D20" s="125">
        <v>0</v>
      </c>
      <c r="E20" s="125">
        <v>0</v>
      </c>
      <c r="F20" s="125">
        <v>0</v>
      </c>
      <c r="G20" s="28">
        <f t="shared" si="0"/>
        <v>0</v>
      </c>
      <c r="H20" s="50" t="s">
        <v>52</v>
      </c>
      <c r="I20" s="50">
        <v>0</v>
      </c>
    </row>
    <row r="21" spans="1:9" ht="31.5" x14ac:dyDescent="0.25">
      <c r="A21" s="6">
        <v>992</v>
      </c>
      <c r="B21" s="5" t="s">
        <v>18</v>
      </c>
      <c r="C21" s="14">
        <v>0</v>
      </c>
      <c r="D21" s="125">
        <v>0</v>
      </c>
      <c r="E21" s="125">
        <v>0</v>
      </c>
      <c r="F21" s="125">
        <v>0</v>
      </c>
      <c r="G21" s="28">
        <f t="shared" si="0"/>
        <v>0</v>
      </c>
      <c r="H21" s="50" t="s">
        <v>52</v>
      </c>
      <c r="I21" s="50">
        <v>0</v>
      </c>
    </row>
  </sheetData>
  <mergeCells count="1">
    <mergeCell ref="A1:I1"/>
  </mergeCells>
  <pageMargins left="0.78740157480314965" right="0.39370078740157483" top="0.39370078740157483" bottom="0.78740157480314965" header="0.31496062992125984" footer="0.31496062992125984"/>
  <pageSetup paperSize="9" scale="52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topLeftCell="A5" zoomScale="70" zoomScaleNormal="70" zoomScaleSheetLayoutView="100" workbookViewId="0">
      <selection activeCell="E3" sqref="E3"/>
    </sheetView>
  </sheetViews>
  <sheetFormatPr defaultRowHeight="15" x14ac:dyDescent="0.25"/>
  <cols>
    <col min="1" max="1" width="7.42578125" customWidth="1"/>
    <col min="2" max="2" width="45.85546875" customWidth="1"/>
    <col min="3" max="3" width="9.5703125" customWidth="1"/>
    <col min="4" max="4" width="27" customWidth="1"/>
    <col min="5" max="5" width="26.85546875" customWidth="1"/>
    <col min="6" max="6" width="16.140625" customWidth="1"/>
    <col min="7" max="7" width="18.5703125" customWidth="1"/>
  </cols>
  <sheetData>
    <row r="1" spans="1:7" ht="18" customHeight="1" x14ac:dyDescent="0.25">
      <c r="A1" s="265" t="s">
        <v>85</v>
      </c>
      <c r="B1" s="265"/>
      <c r="C1" s="265"/>
      <c r="D1" s="265"/>
      <c r="E1" s="265"/>
      <c r="F1" s="265"/>
      <c r="G1" s="265"/>
    </row>
    <row r="2" spans="1:7" ht="151.5" customHeight="1" x14ac:dyDescent="0.25">
      <c r="A2" s="8" t="s">
        <v>19</v>
      </c>
      <c r="B2" s="91" t="s">
        <v>92</v>
      </c>
      <c r="C2" s="89" t="s">
        <v>117</v>
      </c>
      <c r="D2" s="89" t="s">
        <v>119</v>
      </c>
      <c r="E2" s="89" t="s">
        <v>86</v>
      </c>
      <c r="F2" s="89" t="s">
        <v>29</v>
      </c>
      <c r="G2" s="89" t="s">
        <v>30</v>
      </c>
    </row>
    <row r="3" spans="1:7" ht="90" customHeight="1" x14ac:dyDescent="0.25">
      <c r="A3" s="8"/>
      <c r="B3" s="20" t="s">
        <v>62</v>
      </c>
      <c r="C3" s="26"/>
      <c r="D3" s="161" t="s">
        <v>168</v>
      </c>
      <c r="E3" s="161" t="s">
        <v>169</v>
      </c>
      <c r="F3" s="26"/>
      <c r="G3" s="26"/>
    </row>
    <row r="4" spans="1:7" ht="30" customHeight="1" x14ac:dyDescent="0.25">
      <c r="A4" s="160" t="s">
        <v>161</v>
      </c>
      <c r="B4" s="7" t="s">
        <v>0</v>
      </c>
      <c r="C4" s="49">
        <v>0</v>
      </c>
      <c r="D4" s="236" t="s">
        <v>52</v>
      </c>
      <c r="E4" s="236" t="s">
        <v>52</v>
      </c>
      <c r="F4" s="104" t="s">
        <v>52</v>
      </c>
      <c r="G4" s="114">
        <v>0</v>
      </c>
    </row>
    <row r="5" spans="1:7" ht="20.25" customHeight="1" x14ac:dyDescent="0.25">
      <c r="A5" s="9">
        <v>902</v>
      </c>
      <c r="B5" s="7" t="s">
        <v>1</v>
      </c>
      <c r="C5" s="14">
        <v>1</v>
      </c>
      <c r="D5" s="236">
        <v>64374.92</v>
      </c>
      <c r="E5" s="236">
        <v>67752.5</v>
      </c>
      <c r="F5" s="27">
        <f>(D5/E5)*100</f>
        <v>95.014826021180028</v>
      </c>
      <c r="G5" s="115">
        <v>0</v>
      </c>
    </row>
    <row r="6" spans="1:7" ht="31.5" x14ac:dyDescent="0.25">
      <c r="A6" s="9">
        <v>905</v>
      </c>
      <c r="B6" s="7" t="s">
        <v>2</v>
      </c>
      <c r="C6" s="14">
        <v>0</v>
      </c>
      <c r="D6" s="236" t="s">
        <v>52</v>
      </c>
      <c r="E6" s="236" t="s">
        <v>52</v>
      </c>
      <c r="F6" s="104" t="s">
        <v>52</v>
      </c>
      <c r="G6" s="114">
        <v>0</v>
      </c>
    </row>
    <row r="7" spans="1:7" ht="31.5" x14ac:dyDescent="0.25">
      <c r="A7" s="9">
        <v>908</v>
      </c>
      <c r="B7" s="7" t="s">
        <v>3</v>
      </c>
      <c r="C7" s="14">
        <v>0</v>
      </c>
      <c r="D7" s="236" t="s">
        <v>52</v>
      </c>
      <c r="E7" s="236" t="s">
        <v>52</v>
      </c>
      <c r="F7" s="104" t="s">
        <v>52</v>
      </c>
      <c r="G7" s="114">
        <v>0</v>
      </c>
    </row>
    <row r="8" spans="1:7" ht="31.5" x14ac:dyDescent="0.25">
      <c r="A8" s="9">
        <v>910</v>
      </c>
      <c r="B8" s="7" t="s">
        <v>4</v>
      </c>
      <c r="C8" s="14">
        <v>0</v>
      </c>
      <c r="D8" s="236" t="s">
        <v>52</v>
      </c>
      <c r="E8" s="236" t="s">
        <v>52</v>
      </c>
      <c r="F8" s="104" t="s">
        <v>52</v>
      </c>
      <c r="G8" s="114">
        <v>0</v>
      </c>
    </row>
    <row r="9" spans="1:7" ht="31.5" x14ac:dyDescent="0.25">
      <c r="A9" s="9">
        <v>918</v>
      </c>
      <c r="B9" s="7" t="s">
        <v>5</v>
      </c>
      <c r="C9" s="14">
        <v>1</v>
      </c>
      <c r="D9" s="236">
        <v>5465068.3799999999</v>
      </c>
      <c r="E9" s="236">
        <v>5764690.6900000004</v>
      </c>
      <c r="F9" s="27">
        <f>(D9/E9)*100</f>
        <v>94.802456435004316</v>
      </c>
      <c r="G9" s="115">
        <v>0</v>
      </c>
    </row>
    <row r="10" spans="1:7" ht="31.5" x14ac:dyDescent="0.25">
      <c r="A10" s="9">
        <v>921</v>
      </c>
      <c r="B10" s="7" t="s">
        <v>6</v>
      </c>
      <c r="C10" s="14">
        <v>1</v>
      </c>
      <c r="D10" s="236">
        <v>118464.32000000001</v>
      </c>
      <c r="E10" s="236">
        <v>118578.9</v>
      </c>
      <c r="F10" s="27">
        <f>(D10/E10)*100</f>
        <v>99.903372353766144</v>
      </c>
      <c r="G10" s="115">
        <v>1</v>
      </c>
    </row>
    <row r="11" spans="1:7" ht="31.5" x14ac:dyDescent="0.25">
      <c r="A11" s="9">
        <v>923</v>
      </c>
      <c r="B11" s="7" t="s">
        <v>8</v>
      </c>
      <c r="C11" s="14">
        <v>1</v>
      </c>
      <c r="D11" s="236">
        <v>666231.75</v>
      </c>
      <c r="E11" s="236">
        <v>844174.3</v>
      </c>
      <c r="F11" s="27">
        <f t="shared" ref="F11:F21" si="0">(D11/E11)*100</f>
        <v>78.921112618567037</v>
      </c>
      <c r="G11" s="115">
        <v>0</v>
      </c>
    </row>
    <row r="12" spans="1:7" ht="31.5" x14ac:dyDescent="0.25">
      <c r="A12" s="9">
        <v>925</v>
      </c>
      <c r="B12" s="7" t="s">
        <v>9</v>
      </c>
      <c r="C12" s="14">
        <v>1</v>
      </c>
      <c r="D12" s="236">
        <v>4792242.41</v>
      </c>
      <c r="E12" s="236">
        <v>4801452.21</v>
      </c>
      <c r="F12" s="27">
        <f t="shared" si="0"/>
        <v>99.808187198430957</v>
      </c>
      <c r="G12" s="115">
        <v>1</v>
      </c>
    </row>
    <row r="13" spans="1:7" ht="31.5" x14ac:dyDescent="0.25">
      <c r="A13" s="9">
        <v>926</v>
      </c>
      <c r="B13" s="7" t="s">
        <v>10</v>
      </c>
      <c r="C13" s="14">
        <v>1</v>
      </c>
      <c r="D13" s="236">
        <v>20779.7</v>
      </c>
      <c r="E13" s="236">
        <v>20779.7</v>
      </c>
      <c r="F13" s="27">
        <f t="shared" si="0"/>
        <v>100</v>
      </c>
      <c r="G13" s="115">
        <v>1</v>
      </c>
    </row>
    <row r="14" spans="1:7" ht="31.5" x14ac:dyDescent="0.25">
      <c r="A14" s="9">
        <v>929</v>
      </c>
      <c r="B14" s="7" t="s">
        <v>11</v>
      </c>
      <c r="C14" s="14">
        <v>1</v>
      </c>
      <c r="D14" s="236">
        <v>37671.74</v>
      </c>
      <c r="E14" s="236">
        <v>37729.1</v>
      </c>
      <c r="F14" s="27">
        <f t="shared" si="0"/>
        <v>99.847968809221527</v>
      </c>
      <c r="G14" s="115">
        <v>1</v>
      </c>
    </row>
    <row r="15" spans="1:7" ht="31.5" x14ac:dyDescent="0.25">
      <c r="A15" s="9">
        <v>930</v>
      </c>
      <c r="B15" s="7" t="s">
        <v>12</v>
      </c>
      <c r="C15" s="14">
        <v>1</v>
      </c>
      <c r="D15" s="236">
        <v>200347.83</v>
      </c>
      <c r="E15" s="236">
        <v>202794.8</v>
      </c>
      <c r="F15" s="27">
        <f t="shared" si="0"/>
        <v>98.793376358762657</v>
      </c>
      <c r="G15" s="115">
        <v>1</v>
      </c>
    </row>
    <row r="16" spans="1:7" ht="31.5" x14ac:dyDescent="0.25">
      <c r="A16" s="9">
        <v>934</v>
      </c>
      <c r="B16" s="7" t="s">
        <v>13</v>
      </c>
      <c r="C16" s="14">
        <v>1</v>
      </c>
      <c r="D16" s="236">
        <v>5384.2</v>
      </c>
      <c r="E16" s="236">
        <v>5384.3</v>
      </c>
      <c r="F16" s="27">
        <f t="shared" si="0"/>
        <v>99.998142748360976</v>
      </c>
      <c r="G16" s="115">
        <v>1</v>
      </c>
    </row>
    <row r="17" spans="1:7" ht="31.5" x14ac:dyDescent="0.25">
      <c r="A17" s="9">
        <v>942</v>
      </c>
      <c r="B17" s="7" t="s">
        <v>14</v>
      </c>
      <c r="C17" s="14">
        <v>1</v>
      </c>
      <c r="D17" s="236">
        <v>2090741.83</v>
      </c>
      <c r="E17" s="236">
        <v>2115906.1</v>
      </c>
      <c r="F17" s="27">
        <f t="shared" si="0"/>
        <v>98.810709511164035</v>
      </c>
      <c r="G17" s="115">
        <v>1</v>
      </c>
    </row>
    <row r="18" spans="1:7" ht="31.5" x14ac:dyDescent="0.25">
      <c r="A18" s="9">
        <v>962</v>
      </c>
      <c r="B18" s="7" t="s">
        <v>15</v>
      </c>
      <c r="C18" s="14">
        <v>1</v>
      </c>
      <c r="D18" s="236">
        <v>20786.560000000001</v>
      </c>
      <c r="E18" s="236">
        <v>21382.48</v>
      </c>
      <c r="F18" s="27">
        <f t="shared" si="0"/>
        <v>97.213045446552513</v>
      </c>
      <c r="G18" s="115">
        <v>1</v>
      </c>
    </row>
    <row r="19" spans="1:7" ht="31.5" x14ac:dyDescent="0.25">
      <c r="A19" s="9">
        <v>972</v>
      </c>
      <c r="B19" s="7" t="s">
        <v>16</v>
      </c>
      <c r="C19" s="14">
        <v>1</v>
      </c>
      <c r="D19" s="236">
        <v>16383.91</v>
      </c>
      <c r="E19" s="236">
        <v>16393.07</v>
      </c>
      <c r="F19" s="27">
        <f t="shared" si="0"/>
        <v>99.944122729909651</v>
      </c>
      <c r="G19" s="115">
        <v>1</v>
      </c>
    </row>
    <row r="20" spans="1:7" ht="31.5" x14ac:dyDescent="0.25">
      <c r="A20" s="9">
        <v>982</v>
      </c>
      <c r="B20" s="7" t="s">
        <v>17</v>
      </c>
      <c r="C20" s="14">
        <v>1</v>
      </c>
      <c r="D20" s="236">
        <v>6170.2</v>
      </c>
      <c r="E20" s="236">
        <v>6174.18</v>
      </c>
      <c r="F20" s="27">
        <f t="shared" si="0"/>
        <v>99.935537998568222</v>
      </c>
      <c r="G20" s="115">
        <v>1</v>
      </c>
    </row>
    <row r="21" spans="1:7" ht="31.5" x14ac:dyDescent="0.25">
      <c r="A21" s="9">
        <v>992</v>
      </c>
      <c r="B21" s="7" t="s">
        <v>18</v>
      </c>
      <c r="C21" s="14">
        <v>1</v>
      </c>
      <c r="D21" s="236">
        <v>25759.759999999998</v>
      </c>
      <c r="E21" s="236">
        <v>25762.77</v>
      </c>
      <c r="F21" s="27">
        <f t="shared" si="0"/>
        <v>99.988316473733207</v>
      </c>
      <c r="G21" s="115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0" orientation="portrait" r:id="rId1"/>
  <rowBreaks count="1" manualBreakCount="1">
    <brk id="4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1"/>
  <sheetViews>
    <sheetView zoomScale="70" zoomScaleNormal="70" zoomScaleSheetLayoutView="100" workbookViewId="0">
      <selection activeCell="E5" sqref="E5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" customWidth="1"/>
    <col min="5" max="5" width="17.7109375" customWidth="1"/>
    <col min="6" max="6" width="19.7109375" customWidth="1"/>
  </cols>
  <sheetData>
    <row r="1" spans="1:6" ht="45.75" customHeight="1" x14ac:dyDescent="0.25">
      <c r="A1" s="262" t="s">
        <v>142</v>
      </c>
      <c r="B1" s="262"/>
      <c r="C1" s="262"/>
      <c r="D1" s="262"/>
      <c r="E1" s="262"/>
      <c r="F1" s="262"/>
    </row>
    <row r="2" spans="1:6" ht="116.25" customHeight="1" x14ac:dyDescent="0.25">
      <c r="A2" s="11" t="s">
        <v>19</v>
      </c>
      <c r="B2" s="11" t="s">
        <v>92</v>
      </c>
      <c r="C2" s="89" t="s">
        <v>110</v>
      </c>
      <c r="D2" s="13" t="s">
        <v>87</v>
      </c>
      <c r="E2" s="89" t="s">
        <v>29</v>
      </c>
      <c r="F2" s="89" t="s">
        <v>30</v>
      </c>
    </row>
    <row r="3" spans="1:6" ht="17.25" customHeight="1" x14ac:dyDescent="0.25">
      <c r="A3" s="18"/>
      <c r="B3" s="18"/>
      <c r="C3" s="12"/>
      <c r="D3" s="152" t="s">
        <v>57</v>
      </c>
      <c r="E3" s="12"/>
      <c r="F3" s="12"/>
    </row>
    <row r="4" spans="1:6" ht="23.25" customHeight="1" x14ac:dyDescent="0.25">
      <c r="A4" s="162" t="s">
        <v>161</v>
      </c>
      <c r="B4" s="7" t="s">
        <v>0</v>
      </c>
      <c r="C4" s="14">
        <v>0</v>
      </c>
      <c r="D4" s="14" t="s">
        <v>52</v>
      </c>
      <c r="E4" s="14" t="s">
        <v>52</v>
      </c>
      <c r="F4" s="14">
        <v>0</v>
      </c>
    </row>
    <row r="5" spans="1:6" ht="20.25" customHeight="1" x14ac:dyDescent="0.25">
      <c r="A5" s="6">
        <v>902</v>
      </c>
      <c r="B5" s="7" t="s">
        <v>1</v>
      </c>
      <c r="C5" s="14">
        <v>1</v>
      </c>
      <c r="D5" s="14" t="s">
        <v>166</v>
      </c>
      <c r="E5" s="14">
        <v>0</v>
      </c>
      <c r="F5" s="14">
        <v>0</v>
      </c>
    </row>
    <row r="6" spans="1:6" ht="31.5" x14ac:dyDescent="0.25">
      <c r="A6" s="6">
        <v>905</v>
      </c>
      <c r="B6" s="7" t="s">
        <v>2</v>
      </c>
      <c r="C6" s="14">
        <v>0</v>
      </c>
      <c r="D6" s="14" t="s">
        <v>52</v>
      </c>
      <c r="E6" s="14" t="s">
        <v>52</v>
      </c>
      <c r="F6" s="14">
        <v>0</v>
      </c>
    </row>
    <row r="7" spans="1:6" ht="31.5" x14ac:dyDescent="0.25">
      <c r="A7" s="6">
        <v>908</v>
      </c>
      <c r="B7" s="7" t="s">
        <v>3</v>
      </c>
      <c r="C7" s="14">
        <v>0</v>
      </c>
      <c r="D7" s="14" t="s">
        <v>52</v>
      </c>
      <c r="E7" s="14" t="s">
        <v>52</v>
      </c>
      <c r="F7" s="14">
        <v>0</v>
      </c>
    </row>
    <row r="8" spans="1:6" ht="31.5" x14ac:dyDescent="0.25">
      <c r="A8" s="6">
        <v>910</v>
      </c>
      <c r="B8" s="7" t="s">
        <v>4</v>
      </c>
      <c r="C8" s="14">
        <v>0</v>
      </c>
      <c r="D8" s="14" t="s">
        <v>52</v>
      </c>
      <c r="E8" s="14" t="s">
        <v>52</v>
      </c>
      <c r="F8" s="14">
        <v>0</v>
      </c>
    </row>
    <row r="9" spans="1:6" ht="31.5" x14ac:dyDescent="0.25">
      <c r="A9" s="6">
        <v>918</v>
      </c>
      <c r="B9" s="7" t="s">
        <v>5</v>
      </c>
      <c r="C9" s="14">
        <v>1</v>
      </c>
      <c r="D9" s="14">
        <v>0</v>
      </c>
      <c r="E9" s="14">
        <v>0</v>
      </c>
      <c r="F9" s="14">
        <v>1</v>
      </c>
    </row>
    <row r="10" spans="1:6" ht="31.5" x14ac:dyDescent="0.25">
      <c r="A10" s="6">
        <v>921</v>
      </c>
      <c r="B10" s="7" t="s">
        <v>6</v>
      </c>
      <c r="C10" s="14">
        <v>1</v>
      </c>
      <c r="D10" s="14">
        <v>0</v>
      </c>
      <c r="E10" s="14">
        <v>0</v>
      </c>
      <c r="F10" s="14">
        <v>1</v>
      </c>
    </row>
    <row r="11" spans="1:6" ht="31.5" x14ac:dyDescent="0.25">
      <c r="A11" s="6">
        <v>923</v>
      </c>
      <c r="B11" s="7" t="s">
        <v>8</v>
      </c>
      <c r="C11" s="14">
        <v>1</v>
      </c>
      <c r="D11" s="14" t="s">
        <v>166</v>
      </c>
      <c r="E11" s="14">
        <v>0</v>
      </c>
      <c r="F11" s="14">
        <v>0</v>
      </c>
    </row>
    <row r="12" spans="1:6" ht="31.5" x14ac:dyDescent="0.25">
      <c r="A12" s="6">
        <v>925</v>
      </c>
      <c r="B12" s="7" t="s">
        <v>9</v>
      </c>
      <c r="C12" s="14">
        <v>1</v>
      </c>
      <c r="D12" s="14">
        <v>0</v>
      </c>
      <c r="E12" s="14">
        <v>0</v>
      </c>
      <c r="F12" s="14">
        <v>1</v>
      </c>
    </row>
    <row r="13" spans="1:6" ht="31.5" x14ac:dyDescent="0.25">
      <c r="A13" s="6">
        <v>926</v>
      </c>
      <c r="B13" s="7" t="s">
        <v>10</v>
      </c>
      <c r="C13" s="14">
        <v>1</v>
      </c>
      <c r="D13" s="14">
        <v>0</v>
      </c>
      <c r="E13" s="14">
        <v>0</v>
      </c>
      <c r="F13" s="14">
        <v>1</v>
      </c>
    </row>
    <row r="14" spans="1:6" ht="31.5" x14ac:dyDescent="0.25">
      <c r="A14" s="6">
        <v>929</v>
      </c>
      <c r="B14" s="7" t="s">
        <v>11</v>
      </c>
      <c r="C14" s="14">
        <v>1</v>
      </c>
      <c r="D14" s="14">
        <v>0</v>
      </c>
      <c r="E14" s="14">
        <v>0</v>
      </c>
      <c r="F14" s="14">
        <v>1</v>
      </c>
    </row>
    <row r="15" spans="1:6" ht="31.5" x14ac:dyDescent="0.25">
      <c r="A15" s="6">
        <v>930</v>
      </c>
      <c r="B15" s="7" t="s">
        <v>12</v>
      </c>
      <c r="C15" s="14">
        <v>1</v>
      </c>
      <c r="D15" s="14">
        <v>0</v>
      </c>
      <c r="E15" s="14">
        <v>0</v>
      </c>
      <c r="F15" s="14">
        <v>1</v>
      </c>
    </row>
    <row r="16" spans="1:6" ht="31.5" x14ac:dyDescent="0.25">
      <c r="A16" s="6">
        <v>934</v>
      </c>
      <c r="B16" s="7" t="s">
        <v>13</v>
      </c>
      <c r="C16" s="14">
        <v>1</v>
      </c>
      <c r="D16" s="14" t="s">
        <v>166</v>
      </c>
      <c r="E16" s="14">
        <v>0</v>
      </c>
      <c r="F16" s="14">
        <v>0</v>
      </c>
    </row>
    <row r="17" spans="1:6" ht="31.5" x14ac:dyDescent="0.25">
      <c r="A17" s="6">
        <v>942</v>
      </c>
      <c r="B17" s="7" t="s">
        <v>14</v>
      </c>
      <c r="C17" s="14">
        <v>1</v>
      </c>
      <c r="D17" s="14">
        <v>0</v>
      </c>
      <c r="E17" s="14">
        <v>0</v>
      </c>
      <c r="F17" s="14">
        <v>1</v>
      </c>
    </row>
    <row r="18" spans="1:6" ht="31.5" x14ac:dyDescent="0.25">
      <c r="A18" s="6">
        <v>962</v>
      </c>
      <c r="B18" s="7" t="s">
        <v>15</v>
      </c>
      <c r="C18" s="14">
        <v>0</v>
      </c>
      <c r="D18" s="14" t="s">
        <v>52</v>
      </c>
      <c r="E18" s="14" t="s">
        <v>52</v>
      </c>
      <c r="F18" s="14">
        <v>0</v>
      </c>
    </row>
    <row r="19" spans="1:6" ht="31.5" x14ac:dyDescent="0.25">
      <c r="A19" s="6">
        <v>972</v>
      </c>
      <c r="B19" s="7" t="s">
        <v>16</v>
      </c>
      <c r="C19" s="14">
        <v>0</v>
      </c>
      <c r="D19" s="14" t="s">
        <v>52</v>
      </c>
      <c r="E19" s="14" t="s">
        <v>52</v>
      </c>
      <c r="F19" s="14">
        <v>0</v>
      </c>
    </row>
    <row r="20" spans="1:6" ht="31.5" x14ac:dyDescent="0.25">
      <c r="A20" s="6">
        <v>982</v>
      </c>
      <c r="B20" s="7" t="s">
        <v>17</v>
      </c>
      <c r="C20" s="14">
        <v>0</v>
      </c>
      <c r="D20" s="14" t="s">
        <v>52</v>
      </c>
      <c r="E20" s="14" t="s">
        <v>52</v>
      </c>
      <c r="F20" s="14">
        <v>0</v>
      </c>
    </row>
    <row r="21" spans="1:6" ht="31.5" x14ac:dyDescent="0.25">
      <c r="A21" s="6">
        <v>992</v>
      </c>
      <c r="B21" s="7" t="s">
        <v>18</v>
      </c>
      <c r="C21" s="14">
        <v>0</v>
      </c>
      <c r="D21" s="14" t="s">
        <v>52</v>
      </c>
      <c r="E21" s="14" t="s">
        <v>52</v>
      </c>
      <c r="F21" s="14">
        <v>0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1"/>
  <sheetViews>
    <sheetView topLeftCell="A3" zoomScale="70" zoomScaleNormal="70" zoomScaleSheetLayoutView="100" workbookViewId="0">
      <selection activeCell="G6" sqref="G6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7.28515625" customWidth="1"/>
    <col min="6" max="6" width="15" customWidth="1"/>
    <col min="7" max="7" width="14.7109375" customWidth="1"/>
  </cols>
  <sheetData>
    <row r="1" spans="1:7" ht="18" customHeight="1" x14ac:dyDescent="0.25">
      <c r="A1" s="266" t="s">
        <v>143</v>
      </c>
      <c r="B1" s="266"/>
      <c r="C1" s="266"/>
      <c r="D1" s="266"/>
      <c r="E1" s="266"/>
      <c r="F1" s="266"/>
      <c r="G1" s="266"/>
    </row>
    <row r="2" spans="1:7" ht="129" customHeight="1" x14ac:dyDescent="0.25">
      <c r="A2" s="2" t="s">
        <v>19</v>
      </c>
      <c r="B2" s="2" t="s">
        <v>92</v>
      </c>
      <c r="C2" s="89" t="s">
        <v>117</v>
      </c>
      <c r="D2" s="89" t="s">
        <v>88</v>
      </c>
      <c r="E2" s="89" t="s">
        <v>118</v>
      </c>
      <c r="F2" s="89" t="s">
        <v>29</v>
      </c>
      <c r="G2" s="89" t="s">
        <v>30</v>
      </c>
    </row>
    <row r="3" spans="1:7" s="58" customFormat="1" ht="147.75" customHeight="1" x14ac:dyDescent="0.25">
      <c r="A3" s="91"/>
      <c r="B3" s="91"/>
      <c r="C3" s="1"/>
      <c r="D3" s="152" t="s">
        <v>181</v>
      </c>
      <c r="E3" s="152" t="s">
        <v>170</v>
      </c>
      <c r="F3" s="1"/>
      <c r="G3" s="1"/>
    </row>
    <row r="4" spans="1:7" ht="23.25" customHeight="1" x14ac:dyDescent="0.25">
      <c r="A4" s="131" t="s">
        <v>161</v>
      </c>
      <c r="B4" s="7" t="s">
        <v>0</v>
      </c>
      <c r="C4" s="14">
        <v>1</v>
      </c>
      <c r="D4" s="24">
        <v>12514.2</v>
      </c>
      <c r="E4" s="82">
        <v>42698.400000000001</v>
      </c>
      <c r="F4" s="24">
        <f t="shared" ref="F4:F15" si="0">D4/E4*100</f>
        <v>29.30835815861953</v>
      </c>
      <c r="G4" s="57"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24">
        <v>766481.78</v>
      </c>
      <c r="E5" s="82">
        <v>1900443.16</v>
      </c>
      <c r="F5" s="24">
        <f t="shared" si="0"/>
        <v>40.331739256016483</v>
      </c>
      <c r="G5" s="57">
        <f>1-(F5-40)/40</f>
        <v>0.99170651859958792</v>
      </c>
    </row>
    <row r="6" spans="1:7" ht="31.5" x14ac:dyDescent="0.25">
      <c r="A6" s="6">
        <v>905</v>
      </c>
      <c r="B6" s="7" t="s">
        <v>2</v>
      </c>
      <c r="C6" s="14">
        <v>1</v>
      </c>
      <c r="D6" s="24">
        <v>38794.61</v>
      </c>
      <c r="E6" s="82">
        <v>117791.8</v>
      </c>
      <c r="F6" s="30">
        <f t="shared" si="0"/>
        <v>32.934898694136606</v>
      </c>
      <c r="G6" s="57"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24">
        <v>4381.28</v>
      </c>
      <c r="E7" s="82">
        <v>15529.8</v>
      </c>
      <c r="F7" s="30">
        <f t="shared" si="0"/>
        <v>28.212082576723464</v>
      </c>
      <c r="G7" s="57"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24">
        <v>6193.29</v>
      </c>
      <c r="E8" s="82">
        <v>22158.7</v>
      </c>
      <c r="F8" s="30">
        <f t="shared" si="0"/>
        <v>27.949699215206671</v>
      </c>
      <c r="G8" s="57"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24">
        <v>731286.46</v>
      </c>
      <c r="E9" s="82">
        <v>1107813.74</v>
      </c>
      <c r="F9" s="30">
        <f t="shared" si="0"/>
        <v>66.011679905685227</v>
      </c>
      <c r="G9" s="57">
        <v>0</v>
      </c>
    </row>
    <row r="10" spans="1:7" ht="31.5" x14ac:dyDescent="0.25">
      <c r="A10" s="6">
        <v>921</v>
      </c>
      <c r="B10" s="7" t="s">
        <v>6</v>
      </c>
      <c r="C10" s="14">
        <v>1</v>
      </c>
      <c r="D10" s="24">
        <v>31379.23</v>
      </c>
      <c r="E10" s="82">
        <v>80783.460000000006</v>
      </c>
      <c r="F10" s="30">
        <f t="shared" si="0"/>
        <v>38.843632099937288</v>
      </c>
      <c r="G10" s="57">
        <v>1</v>
      </c>
    </row>
    <row r="11" spans="1:7" ht="31.5" x14ac:dyDescent="0.25">
      <c r="A11" s="6">
        <v>923</v>
      </c>
      <c r="B11" s="7" t="s">
        <v>8</v>
      </c>
      <c r="C11" s="14">
        <v>1</v>
      </c>
      <c r="D11" s="24">
        <v>1145227.57</v>
      </c>
      <c r="E11" s="82">
        <v>1400195.55</v>
      </c>
      <c r="F11" s="30">
        <f t="shared" si="0"/>
        <v>81.790544899246399</v>
      </c>
      <c r="G11" s="57">
        <v>0</v>
      </c>
    </row>
    <row r="12" spans="1:7" ht="31.5" x14ac:dyDescent="0.25">
      <c r="A12" s="6">
        <v>925</v>
      </c>
      <c r="B12" s="7" t="s">
        <v>9</v>
      </c>
      <c r="C12" s="14">
        <v>1</v>
      </c>
      <c r="D12" s="24">
        <v>733656.47</v>
      </c>
      <c r="E12" s="82">
        <v>2901094.91</v>
      </c>
      <c r="F12" s="30">
        <f t="shared" si="0"/>
        <v>25.288950991265569</v>
      </c>
      <c r="G12" s="57">
        <v>1</v>
      </c>
    </row>
    <row r="13" spans="1:7" ht="31.5" x14ac:dyDescent="0.25">
      <c r="A13" s="6">
        <v>926</v>
      </c>
      <c r="B13" s="7" t="s">
        <v>10</v>
      </c>
      <c r="C13" s="14">
        <v>1</v>
      </c>
      <c r="D13" s="24">
        <v>418973.59</v>
      </c>
      <c r="E13" s="82">
        <v>1226231.58</v>
      </c>
      <c r="F13" s="30">
        <f t="shared" si="0"/>
        <v>34.167574610988247</v>
      </c>
      <c r="G13" s="57">
        <v>1</v>
      </c>
    </row>
    <row r="14" spans="1:7" ht="31.5" x14ac:dyDescent="0.25">
      <c r="A14" s="6">
        <v>929</v>
      </c>
      <c r="B14" s="7" t="s">
        <v>11</v>
      </c>
      <c r="C14" s="14">
        <v>1</v>
      </c>
      <c r="D14" s="24">
        <v>100986.22</v>
      </c>
      <c r="E14" s="82">
        <v>634143.96</v>
      </c>
      <c r="F14" s="30">
        <f t="shared" si="0"/>
        <v>15.924809880709107</v>
      </c>
      <c r="G14" s="57">
        <v>1</v>
      </c>
    </row>
    <row r="15" spans="1:7" ht="31.5" x14ac:dyDescent="0.25">
      <c r="A15" s="6">
        <v>930</v>
      </c>
      <c r="B15" s="124" t="s">
        <v>12</v>
      </c>
      <c r="C15" s="125">
        <v>1</v>
      </c>
      <c r="D15" s="82">
        <v>808.71</v>
      </c>
      <c r="E15" s="82">
        <v>2331.9899999999998</v>
      </c>
      <c r="F15" s="130">
        <f t="shared" si="0"/>
        <v>34.678965175665425</v>
      </c>
      <c r="G15" s="57">
        <v>1</v>
      </c>
    </row>
    <row r="16" spans="1:7" ht="31.5" x14ac:dyDescent="0.25">
      <c r="A16" s="6">
        <v>934</v>
      </c>
      <c r="B16" s="7" t="s">
        <v>13</v>
      </c>
      <c r="C16" s="14">
        <v>1</v>
      </c>
      <c r="D16" s="24">
        <v>37296.9</v>
      </c>
      <c r="E16" s="82">
        <v>78361.759999999995</v>
      </c>
      <c r="F16" s="24">
        <f t="shared" ref="F16:F21" si="1">D16/E16*100</f>
        <v>47.595791620810971</v>
      </c>
      <c r="G16" s="57">
        <v>0</v>
      </c>
    </row>
    <row r="17" spans="1:7" ht="31.5" x14ac:dyDescent="0.25">
      <c r="A17" s="6">
        <v>942</v>
      </c>
      <c r="B17" s="7" t="s">
        <v>14</v>
      </c>
      <c r="C17" s="14">
        <v>1</v>
      </c>
      <c r="D17" s="24">
        <v>781976.01</v>
      </c>
      <c r="E17" s="82">
        <v>1453116.84</v>
      </c>
      <c r="F17" s="24">
        <f t="shared" si="1"/>
        <v>53.813705028702294</v>
      </c>
      <c r="G17" s="57">
        <v>0</v>
      </c>
    </row>
    <row r="18" spans="1:7" ht="31.5" x14ac:dyDescent="0.25">
      <c r="A18" s="6">
        <v>962</v>
      </c>
      <c r="B18" s="7" t="s">
        <v>15</v>
      </c>
      <c r="C18" s="14">
        <v>1</v>
      </c>
      <c r="D18" s="24">
        <v>219953.02</v>
      </c>
      <c r="E18" s="82">
        <v>446761.73</v>
      </c>
      <c r="F18" s="24">
        <f t="shared" si="1"/>
        <v>49.232735310609527</v>
      </c>
      <c r="G18" s="57">
        <v>0</v>
      </c>
    </row>
    <row r="19" spans="1:7" ht="31.5" x14ac:dyDescent="0.25">
      <c r="A19" s="6">
        <v>972</v>
      </c>
      <c r="B19" s="7" t="s">
        <v>16</v>
      </c>
      <c r="C19" s="14">
        <v>1</v>
      </c>
      <c r="D19" s="24">
        <v>365249.95</v>
      </c>
      <c r="E19" s="82">
        <v>538229.72</v>
      </c>
      <c r="F19" s="24">
        <f t="shared" si="1"/>
        <v>67.86134923950317</v>
      </c>
      <c r="G19" s="57">
        <v>0</v>
      </c>
    </row>
    <row r="20" spans="1:7" ht="31.5" x14ac:dyDescent="0.25">
      <c r="A20" s="6">
        <v>982</v>
      </c>
      <c r="B20" s="7" t="s">
        <v>17</v>
      </c>
      <c r="C20" s="14">
        <v>1</v>
      </c>
      <c r="D20" s="24">
        <v>221427.83</v>
      </c>
      <c r="E20" s="82">
        <v>413106.18</v>
      </c>
      <c r="F20" s="24">
        <f t="shared" si="1"/>
        <v>53.600706239737207</v>
      </c>
      <c r="G20" s="57">
        <v>0</v>
      </c>
    </row>
    <row r="21" spans="1:7" ht="31.5" x14ac:dyDescent="0.25">
      <c r="A21" s="6">
        <v>992</v>
      </c>
      <c r="B21" s="7" t="s">
        <v>18</v>
      </c>
      <c r="C21" s="14">
        <v>1</v>
      </c>
      <c r="D21" s="24">
        <v>430300.62</v>
      </c>
      <c r="E21" s="82">
        <v>800212.5</v>
      </c>
      <c r="F21" s="24">
        <f t="shared" si="1"/>
        <v>53.773293968789538</v>
      </c>
      <c r="G21" s="57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78"/>
  <sheetViews>
    <sheetView zoomScale="70" zoomScaleNormal="70" zoomScaleSheetLayoutView="75" workbookViewId="0">
      <selection activeCell="N88" sqref="N88"/>
    </sheetView>
  </sheetViews>
  <sheetFormatPr defaultColWidth="9.140625" defaultRowHeight="15.75" x14ac:dyDescent="0.25"/>
  <cols>
    <col min="1" max="1" width="7.42578125" style="58" customWidth="1"/>
    <col min="2" max="2" width="45.85546875" style="58" customWidth="1"/>
    <col min="3" max="3" width="9.28515625" style="58" customWidth="1"/>
    <col min="4" max="14" width="16.28515625" style="37" bestFit="1" customWidth="1"/>
    <col min="15" max="15" width="18.28515625" style="37" bestFit="1" customWidth="1"/>
    <col min="16" max="16" width="14.5703125" style="37" customWidth="1"/>
    <col min="17" max="17" width="11.5703125" style="37" customWidth="1"/>
    <col min="18" max="19" width="9.140625" style="58" customWidth="1"/>
    <col min="20" max="16384" width="9.140625" style="58"/>
  </cols>
  <sheetData>
    <row r="1" spans="1:17" ht="18" customHeight="1" x14ac:dyDescent="0.25">
      <c r="A1" s="271" t="s">
        <v>144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</row>
    <row r="2" spans="1:17" ht="96.75" customHeight="1" x14ac:dyDescent="0.25">
      <c r="A2" s="91" t="s">
        <v>19</v>
      </c>
      <c r="B2" s="91" t="s">
        <v>92</v>
      </c>
      <c r="C2" s="1" t="s">
        <v>117</v>
      </c>
      <c r="D2" s="36" t="s">
        <v>31</v>
      </c>
      <c r="E2" s="36" t="s">
        <v>32</v>
      </c>
      <c r="F2" s="36" t="s">
        <v>33</v>
      </c>
      <c r="G2" s="36" t="s">
        <v>34</v>
      </c>
      <c r="H2" s="36" t="s">
        <v>35</v>
      </c>
      <c r="I2" s="36" t="s">
        <v>36</v>
      </c>
      <c r="J2" s="36" t="s">
        <v>37</v>
      </c>
      <c r="K2" s="36" t="s">
        <v>38</v>
      </c>
      <c r="L2" s="36" t="s">
        <v>39</v>
      </c>
      <c r="M2" s="36" t="s">
        <v>40</v>
      </c>
      <c r="N2" s="36" t="s">
        <v>41</v>
      </c>
      <c r="O2" s="36" t="s">
        <v>42</v>
      </c>
      <c r="P2" s="38" t="s">
        <v>43</v>
      </c>
      <c r="Q2" s="39" t="s">
        <v>44</v>
      </c>
    </row>
    <row r="3" spans="1:17" ht="38.25" customHeight="1" x14ac:dyDescent="0.25">
      <c r="A3" s="105"/>
      <c r="B3" s="163" t="s">
        <v>53</v>
      </c>
      <c r="C3" s="164"/>
      <c r="D3" s="274" t="s">
        <v>182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1:17" ht="35.25" customHeight="1" x14ac:dyDescent="0.25">
      <c r="A4" s="105"/>
      <c r="B4" s="163" t="s">
        <v>54</v>
      </c>
      <c r="C4" s="164"/>
      <c r="D4" s="274" t="s">
        <v>55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6"/>
    </row>
    <row r="5" spans="1:17" ht="17.25" customHeight="1" x14ac:dyDescent="0.25">
      <c r="A5" s="162" t="s">
        <v>161</v>
      </c>
      <c r="B5" s="277" t="s">
        <v>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</row>
    <row r="6" spans="1:17" ht="15.75" customHeight="1" x14ac:dyDescent="0.25">
      <c r="A6" s="6"/>
      <c r="B6" s="34" t="s">
        <v>45</v>
      </c>
      <c r="C6" s="41">
        <v>1</v>
      </c>
      <c r="D6" s="209">
        <v>2935.9</v>
      </c>
      <c r="E6" s="209">
        <v>2756.6</v>
      </c>
      <c r="F6" s="209">
        <v>3666</v>
      </c>
      <c r="G6" s="209">
        <v>3274.5</v>
      </c>
      <c r="H6" s="209">
        <v>3824.8</v>
      </c>
      <c r="I6" s="209">
        <v>3934.2</v>
      </c>
      <c r="J6" s="209">
        <v>3908.4</v>
      </c>
      <c r="K6" s="209">
        <v>3549.5</v>
      </c>
      <c r="L6" s="209">
        <v>4092.9</v>
      </c>
      <c r="M6" s="209">
        <v>3946</v>
      </c>
      <c r="N6" s="209">
        <v>3795.1</v>
      </c>
      <c r="O6" s="209">
        <v>3703.6</v>
      </c>
      <c r="P6" s="24"/>
      <c r="Q6" s="35"/>
    </row>
    <row r="7" spans="1:17" ht="15" customHeight="1" x14ac:dyDescent="0.25">
      <c r="A7" s="6"/>
      <c r="B7" s="34" t="s">
        <v>46</v>
      </c>
      <c r="C7" s="34"/>
      <c r="D7" s="209">
        <v>2817.49</v>
      </c>
      <c r="E7" s="209">
        <v>2550.5100000000002</v>
      </c>
      <c r="F7" s="209">
        <v>3467.15</v>
      </c>
      <c r="G7" s="209">
        <v>3149.27</v>
      </c>
      <c r="H7" s="209">
        <v>3605.29</v>
      </c>
      <c r="I7" s="209">
        <v>3765.51</v>
      </c>
      <c r="J7" s="209">
        <v>3693</v>
      </c>
      <c r="K7" s="209">
        <v>3395.9</v>
      </c>
      <c r="L7" s="209">
        <v>3740.09</v>
      </c>
      <c r="M7" s="209">
        <v>3590.28</v>
      </c>
      <c r="N7" s="209">
        <v>3667.65</v>
      </c>
      <c r="O7" s="209">
        <v>5256.27</v>
      </c>
      <c r="P7" s="40"/>
      <c r="Q7" s="46"/>
    </row>
    <row r="8" spans="1:17" ht="17.25" customHeight="1" x14ac:dyDescent="0.25">
      <c r="A8" s="6"/>
      <c r="B8" s="34" t="s">
        <v>61</v>
      </c>
      <c r="C8" s="34"/>
      <c r="D8" s="40">
        <f>IMABS(D7-D6)/D7</f>
        <v>4.2026768506720637E-2</v>
      </c>
      <c r="E8" s="40">
        <f t="shared" ref="E8:O8" si="0">IMABS(E7-E6)/E7</f>
        <v>8.0803447153706381E-2</v>
      </c>
      <c r="F8" s="40">
        <f t="shared" si="0"/>
        <v>5.7352580649813217E-2</v>
      </c>
      <c r="G8" s="40">
        <f t="shared" si="0"/>
        <v>3.9764770883411085E-2</v>
      </c>
      <c r="H8" s="40">
        <f t="shared" si="0"/>
        <v>6.0885532093118783E-2</v>
      </c>
      <c r="I8" s="40">
        <f t="shared" si="0"/>
        <v>4.4798712524996502E-2</v>
      </c>
      <c r="J8" s="40">
        <f t="shared" si="0"/>
        <v>5.832656376929328E-2</v>
      </c>
      <c r="K8" s="40">
        <f t="shared" si="0"/>
        <v>4.5231013869666332E-2</v>
      </c>
      <c r="L8" s="40">
        <f t="shared" si="0"/>
        <v>9.4331954578633123E-2</v>
      </c>
      <c r="M8" s="40">
        <f t="shared" si="0"/>
        <v>9.9078623394275589E-2</v>
      </c>
      <c r="N8" s="40">
        <f t="shared" si="0"/>
        <v>3.4749771652147786E-2</v>
      </c>
      <c r="O8" s="40">
        <f t="shared" si="0"/>
        <v>0.2953938819733386</v>
      </c>
      <c r="P8" s="40">
        <f>(1/12)*(O8+N8+M8+L8+K8+J8+I8+H8+G8+F8+E8+D8)*100</f>
        <v>7.9395301754093426</v>
      </c>
      <c r="Q8" s="46">
        <f>IF(P8&gt;=15,0,IF(AND(P8&gt;5,P8&lt;15),((15-P8)/10),IF(P8&lt;=5,1)))</f>
        <v>0.70604698245906572</v>
      </c>
    </row>
    <row r="9" spans="1:17" ht="18" customHeight="1" x14ac:dyDescent="0.25">
      <c r="A9" s="6">
        <v>902</v>
      </c>
      <c r="B9" s="267" t="s">
        <v>1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9"/>
    </row>
    <row r="10" spans="1:17" ht="15" customHeight="1" x14ac:dyDescent="0.25">
      <c r="A10" s="6"/>
      <c r="B10" s="34" t="s">
        <v>45</v>
      </c>
      <c r="C10" s="41">
        <v>1</v>
      </c>
      <c r="D10" s="237">
        <v>43780.3</v>
      </c>
      <c r="E10" s="237">
        <v>151531.25</v>
      </c>
      <c r="F10" s="237">
        <v>137898.04999999999</v>
      </c>
      <c r="G10" s="237">
        <v>197435.75</v>
      </c>
      <c r="H10" s="237">
        <v>125383.25</v>
      </c>
      <c r="I10" s="237">
        <v>129848.35</v>
      </c>
      <c r="J10" s="237">
        <v>189867.75</v>
      </c>
      <c r="K10" s="237">
        <v>180374.95</v>
      </c>
      <c r="L10" s="237">
        <v>148685.60999999999</v>
      </c>
      <c r="M10" s="237">
        <v>218660.66</v>
      </c>
      <c r="N10" s="237">
        <v>164676.85999999999</v>
      </c>
      <c r="O10" s="237">
        <v>217903.92</v>
      </c>
      <c r="P10" s="24"/>
      <c r="Q10" s="35"/>
    </row>
    <row r="11" spans="1:17" ht="18" customHeight="1" x14ac:dyDescent="0.25">
      <c r="A11" s="6"/>
      <c r="B11" s="34" t="s">
        <v>46</v>
      </c>
      <c r="C11" s="34"/>
      <c r="D11" s="238">
        <v>29758.82</v>
      </c>
      <c r="E11" s="238">
        <v>84222.32</v>
      </c>
      <c r="F11" s="238">
        <v>101377.4</v>
      </c>
      <c r="G11" s="238">
        <v>127437.45</v>
      </c>
      <c r="H11" s="238">
        <v>121968.62</v>
      </c>
      <c r="I11" s="238">
        <v>159010.13</v>
      </c>
      <c r="J11" s="238">
        <v>173808.66</v>
      </c>
      <c r="K11" s="238">
        <v>179936.03</v>
      </c>
      <c r="L11" s="238">
        <v>156441.95000000001</v>
      </c>
      <c r="M11" s="238">
        <v>170245.23</v>
      </c>
      <c r="N11" s="238">
        <v>182180.68</v>
      </c>
      <c r="O11" s="238">
        <v>414055.87</v>
      </c>
      <c r="P11" s="24"/>
      <c r="Q11" s="46"/>
    </row>
    <row r="12" spans="1:17" ht="20.25" customHeight="1" x14ac:dyDescent="0.25">
      <c r="A12" s="6"/>
      <c r="B12" s="34" t="s">
        <v>61</v>
      </c>
      <c r="C12" s="34"/>
      <c r="D12" s="40">
        <f>IMABS(D11-D10)/D11</f>
        <v>0.47117056388660583</v>
      </c>
      <c r="E12" s="40">
        <f t="shared" ref="E12:O12" si="1">IMABS(E11-E10)/E11</f>
        <v>0.79918161836434798</v>
      </c>
      <c r="F12" s="40">
        <f t="shared" si="1"/>
        <v>0.36024449236220296</v>
      </c>
      <c r="G12" s="40">
        <f t="shared" si="1"/>
        <v>0.54927574272711832</v>
      </c>
      <c r="H12" s="40">
        <f t="shared" si="1"/>
        <v>2.7995971422813546E-2</v>
      </c>
      <c r="I12" s="40">
        <f t="shared" si="1"/>
        <v>0.18339573711435866</v>
      </c>
      <c r="J12" s="40">
        <f t="shared" si="1"/>
        <v>9.2395223575165913E-2</v>
      </c>
      <c r="K12" s="40">
        <f t="shared" si="1"/>
        <v>2.4393113485943465E-3</v>
      </c>
      <c r="L12" s="40">
        <f t="shared" si="1"/>
        <v>4.9579668369002211E-2</v>
      </c>
      <c r="M12" s="40">
        <f t="shared" si="1"/>
        <v>0.28438641129622244</v>
      </c>
      <c r="N12" s="40">
        <f t="shared" si="1"/>
        <v>9.6079452552268477E-2</v>
      </c>
      <c r="O12" s="40">
        <f t="shared" si="1"/>
        <v>0.473733049600287</v>
      </c>
      <c r="P12" s="40">
        <f>(1/12)*(O12+N12+M12+L12+K12+J12+I12+H12+G12+F12+E12+D12)*100</f>
        <v>28.248977021824896</v>
      </c>
      <c r="Q12" s="46">
        <f>IF(P12&gt;=15,0,IF(AND(P12&gt;5,P12&lt;15),((15-P12)/10),IF(P12&lt;=5,1)))</f>
        <v>0</v>
      </c>
    </row>
    <row r="13" spans="1:17" ht="14.25" customHeight="1" x14ac:dyDescent="0.25">
      <c r="A13" s="6">
        <v>905</v>
      </c>
      <c r="B13" s="267" t="s">
        <v>2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9"/>
    </row>
    <row r="14" spans="1:17" x14ac:dyDescent="0.25">
      <c r="A14" s="6"/>
      <c r="B14" s="34" t="s">
        <v>45</v>
      </c>
      <c r="C14" s="41">
        <v>1</v>
      </c>
      <c r="D14" s="237">
        <v>2870.8</v>
      </c>
      <c r="E14" s="237">
        <v>6363.8</v>
      </c>
      <c r="F14" s="237">
        <v>6037</v>
      </c>
      <c r="G14" s="237">
        <v>9469.7999999999993</v>
      </c>
      <c r="H14" s="237">
        <v>4836.2</v>
      </c>
      <c r="I14" s="237">
        <v>7288.3</v>
      </c>
      <c r="J14" s="237">
        <v>21983.8</v>
      </c>
      <c r="K14" s="237">
        <v>6837.8</v>
      </c>
      <c r="L14" s="237">
        <v>15219.3</v>
      </c>
      <c r="M14" s="237">
        <v>15649.5</v>
      </c>
      <c r="N14" s="237">
        <v>8665.9</v>
      </c>
      <c r="O14" s="237">
        <v>77228.899999999994</v>
      </c>
      <c r="P14" s="24"/>
      <c r="Q14" s="35"/>
    </row>
    <row r="15" spans="1:17" x14ac:dyDescent="0.25">
      <c r="A15" s="6"/>
      <c r="B15" s="34" t="s">
        <v>46</v>
      </c>
      <c r="C15" s="34"/>
      <c r="D15" s="238">
        <v>1200.8800000000001</v>
      </c>
      <c r="E15" s="238">
        <v>5910.8</v>
      </c>
      <c r="F15" s="238">
        <v>5831.03</v>
      </c>
      <c r="G15" s="238">
        <v>9022.61</v>
      </c>
      <c r="H15" s="238">
        <v>3949.43</v>
      </c>
      <c r="I15" s="238">
        <v>8923.59</v>
      </c>
      <c r="J15" s="238">
        <v>21229.93</v>
      </c>
      <c r="K15" s="238">
        <v>8307.39</v>
      </c>
      <c r="L15" s="238">
        <v>14621.52</v>
      </c>
      <c r="M15" s="238">
        <v>9312.6299999999992</v>
      </c>
      <c r="N15" s="238">
        <v>3315.37</v>
      </c>
      <c r="O15" s="238">
        <v>26166.62</v>
      </c>
      <c r="P15" s="24"/>
      <c r="Q15" s="46"/>
    </row>
    <row r="16" spans="1:17" x14ac:dyDescent="0.25">
      <c r="A16" s="6"/>
      <c r="B16" s="34" t="s">
        <v>61</v>
      </c>
      <c r="C16" s="34"/>
      <c r="D16" s="40">
        <f>IMABS(D15-D14)/D15</f>
        <v>1.3905802411564852</v>
      </c>
      <c r="E16" s="40">
        <f t="shared" ref="E16:O16" si="2">IMABS(E15-E14)/E15</f>
        <v>7.6639371997022393E-2</v>
      </c>
      <c r="F16" s="40">
        <f t="shared" si="2"/>
        <v>3.532309043170765E-2</v>
      </c>
      <c r="G16" s="40">
        <f t="shared" si="2"/>
        <v>4.956326384494051E-2</v>
      </c>
      <c r="H16" s="40">
        <f t="shared" si="2"/>
        <v>0.22453113487262719</v>
      </c>
      <c r="I16" s="40">
        <f t="shared" si="2"/>
        <v>0.18325472147420488</v>
      </c>
      <c r="J16" s="40">
        <f t="shared" si="2"/>
        <v>3.5509773230528736E-2</v>
      </c>
      <c r="K16" s="40">
        <f t="shared" si="2"/>
        <v>0.17690152984270624</v>
      </c>
      <c r="L16" s="40">
        <f t="shared" si="2"/>
        <v>4.088357434794733E-2</v>
      </c>
      <c r="M16" s="40">
        <f t="shared" si="2"/>
        <v>0.68045976270935293</v>
      </c>
      <c r="N16" s="40">
        <f t="shared" si="2"/>
        <v>1.6138560703631872</v>
      </c>
      <c r="O16" s="40">
        <f t="shared" si="2"/>
        <v>1.9514281936298994</v>
      </c>
      <c r="P16" s="40">
        <f>(1/12)*(O16+N16+M16+L16+K16+J16+I16+H16+G16+F16+E16+D16)*100</f>
        <v>53.82442273250507</v>
      </c>
      <c r="Q16" s="46">
        <f>IF(P16&gt;=15,0,IF(AND(P16&gt;5,P16&lt;15),((15-P16)/10),IF(P16&lt;=5,1)))</f>
        <v>0</v>
      </c>
    </row>
    <row r="17" spans="1:17" ht="15" customHeight="1" x14ac:dyDescent="0.25">
      <c r="A17" s="6">
        <v>908</v>
      </c>
      <c r="B17" s="267" t="s">
        <v>3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9"/>
    </row>
    <row r="18" spans="1:17" x14ac:dyDescent="0.25">
      <c r="A18" s="6"/>
      <c r="B18" s="34" t="s">
        <v>45</v>
      </c>
      <c r="C18" s="41">
        <v>1</v>
      </c>
      <c r="D18" s="237">
        <v>412.5</v>
      </c>
      <c r="E18" s="237">
        <v>1058.58</v>
      </c>
      <c r="F18" s="237">
        <v>1325.77</v>
      </c>
      <c r="G18" s="237">
        <v>2079.37</v>
      </c>
      <c r="H18" s="237">
        <v>1050.07</v>
      </c>
      <c r="I18" s="237">
        <v>1321.57</v>
      </c>
      <c r="J18" s="237">
        <v>1508.4</v>
      </c>
      <c r="K18" s="237">
        <v>1274.4000000000001</v>
      </c>
      <c r="L18" s="237">
        <v>1418.37</v>
      </c>
      <c r="M18" s="237">
        <v>1296.27</v>
      </c>
      <c r="N18" s="237">
        <v>1408.9</v>
      </c>
      <c r="O18" s="237">
        <v>1504.1</v>
      </c>
      <c r="P18" s="35"/>
      <c r="Q18" s="35"/>
    </row>
    <row r="19" spans="1:17" x14ac:dyDescent="0.25">
      <c r="A19" s="6"/>
      <c r="B19" s="34" t="s">
        <v>46</v>
      </c>
      <c r="C19" s="34"/>
      <c r="D19" s="238">
        <v>170.66</v>
      </c>
      <c r="E19" s="238">
        <v>1154.94</v>
      </c>
      <c r="F19" s="238">
        <v>1150.42</v>
      </c>
      <c r="G19" s="238">
        <v>2338.88</v>
      </c>
      <c r="H19" s="238">
        <v>312.22000000000003</v>
      </c>
      <c r="I19" s="238">
        <v>2116.04</v>
      </c>
      <c r="J19" s="238">
        <v>927.65</v>
      </c>
      <c r="K19" s="238">
        <v>1253.17</v>
      </c>
      <c r="L19" s="238">
        <v>1724.45</v>
      </c>
      <c r="M19" s="238">
        <v>599.88</v>
      </c>
      <c r="N19" s="238">
        <v>1179.1099999999999</v>
      </c>
      <c r="O19" s="238">
        <v>2602.3000000000002</v>
      </c>
      <c r="P19" s="35"/>
      <c r="Q19" s="35"/>
    </row>
    <row r="20" spans="1:17" x14ac:dyDescent="0.25">
      <c r="A20" s="6"/>
      <c r="B20" s="34" t="s">
        <v>61</v>
      </c>
      <c r="C20" s="34"/>
      <c r="D20" s="40">
        <f>IMABS(D19-D18)/D19</f>
        <v>1.4170866049455058</v>
      </c>
      <c r="E20" s="40">
        <f t="shared" ref="E20:O20" si="3">IMABS(E19-E18)/E19</f>
        <v>8.3432905605486107E-2</v>
      </c>
      <c r="F20" s="40">
        <f t="shared" si="3"/>
        <v>0.15242259348759574</v>
      </c>
      <c r="G20" s="40">
        <f t="shared" si="3"/>
        <v>0.11095481598029835</v>
      </c>
      <c r="H20" s="40">
        <f t="shared" si="3"/>
        <v>2.3632374607648448</v>
      </c>
      <c r="I20" s="40">
        <f t="shared" si="3"/>
        <v>0.37545131471994858</v>
      </c>
      <c r="J20" s="40">
        <f t="shared" si="3"/>
        <v>0.62604430550315326</v>
      </c>
      <c r="K20" s="40">
        <f t="shared" si="3"/>
        <v>1.6941037528826908E-2</v>
      </c>
      <c r="L20" s="40">
        <f t="shared" si="3"/>
        <v>0.17749427353648997</v>
      </c>
      <c r="M20" s="40">
        <f t="shared" si="3"/>
        <v>1.160882176435287</v>
      </c>
      <c r="N20" s="40">
        <f t="shared" si="3"/>
        <v>0.19488427712427187</v>
      </c>
      <c r="O20" s="40">
        <f t="shared" si="3"/>
        <v>0.42201129769819012</v>
      </c>
      <c r="P20" s="40">
        <f>(1/12)*(O20+N20+M20+L20+K20+J20+I20+H20+G20+F20+E20+D20)*100</f>
        <v>59.173692194415807</v>
      </c>
      <c r="Q20" s="46">
        <f>IF(P20&gt;=15,0,IF(AND(P20&gt;5,P20&lt;15),((15-P20)/10),IF(P20&lt;=5,1)))</f>
        <v>0</v>
      </c>
    </row>
    <row r="21" spans="1:17" ht="18.75" customHeight="1" x14ac:dyDescent="0.25">
      <c r="A21" s="6">
        <v>910</v>
      </c>
      <c r="B21" s="267" t="s">
        <v>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</row>
    <row r="22" spans="1:17" x14ac:dyDescent="0.25">
      <c r="A22" s="6"/>
      <c r="B22" s="34" t="s">
        <v>45</v>
      </c>
      <c r="C22" s="41">
        <v>1</v>
      </c>
      <c r="D22" s="237">
        <v>1906.5</v>
      </c>
      <c r="E22" s="237">
        <v>1939.5</v>
      </c>
      <c r="F22" s="237">
        <v>1771.9</v>
      </c>
      <c r="G22" s="237">
        <v>1967.5</v>
      </c>
      <c r="H22" s="237">
        <v>1812.5</v>
      </c>
      <c r="I22" s="237">
        <v>1882.5</v>
      </c>
      <c r="J22" s="237">
        <v>2088.5</v>
      </c>
      <c r="K22" s="237">
        <v>1771.5</v>
      </c>
      <c r="L22" s="237">
        <v>1781.5</v>
      </c>
      <c r="M22" s="237">
        <v>1911.6</v>
      </c>
      <c r="N22" s="237">
        <v>2159.1999999999998</v>
      </c>
      <c r="O22" s="237">
        <v>1281.5</v>
      </c>
      <c r="P22" s="35"/>
      <c r="Q22" s="35"/>
    </row>
    <row r="23" spans="1:17" x14ac:dyDescent="0.25">
      <c r="A23" s="6"/>
      <c r="B23" s="34" t="s">
        <v>46</v>
      </c>
      <c r="C23" s="34"/>
      <c r="D23" s="238">
        <v>1316.97</v>
      </c>
      <c r="E23" s="238">
        <v>1604.66</v>
      </c>
      <c r="F23" s="238">
        <v>1796.18</v>
      </c>
      <c r="G23" s="238">
        <v>1674.94</v>
      </c>
      <c r="H23" s="238">
        <v>1954.71</v>
      </c>
      <c r="I23" s="238">
        <v>1894.6</v>
      </c>
      <c r="J23" s="238">
        <v>2245.39</v>
      </c>
      <c r="K23" s="238">
        <v>1890.67</v>
      </c>
      <c r="L23" s="238">
        <v>1587.29</v>
      </c>
      <c r="M23" s="238">
        <v>1609.26</v>
      </c>
      <c r="N23" s="238">
        <v>2004.97</v>
      </c>
      <c r="O23" s="238">
        <v>2579.06</v>
      </c>
      <c r="P23" s="35"/>
      <c r="Q23" s="35"/>
    </row>
    <row r="24" spans="1:17" x14ac:dyDescent="0.25">
      <c r="A24" s="6"/>
      <c r="B24" s="34" t="s">
        <v>61</v>
      </c>
      <c r="C24" s="34"/>
      <c r="D24" s="40">
        <f>IMABS(D23-D22)/D23</f>
        <v>0.44764117633659078</v>
      </c>
      <c r="E24" s="40">
        <f t="shared" ref="E24:O24" si="4">IMABS(E23-E22)/E23</f>
        <v>0.20866725661510843</v>
      </c>
      <c r="F24" s="40">
        <f t="shared" si="4"/>
        <v>1.3517576189468746E-2</v>
      </c>
      <c r="G24" s="40">
        <f t="shared" si="4"/>
        <v>0.17466894336513544</v>
      </c>
      <c r="H24" s="40">
        <f t="shared" si="4"/>
        <v>7.2752479907505482E-2</v>
      </c>
      <c r="I24" s="40">
        <f t="shared" si="4"/>
        <v>6.3865723635595428E-3</v>
      </c>
      <c r="J24" s="40">
        <f t="shared" si="4"/>
        <v>6.9872048953633831E-2</v>
      </c>
      <c r="K24" s="40">
        <f t="shared" si="4"/>
        <v>6.3030565884051717E-2</v>
      </c>
      <c r="L24" s="40">
        <f t="shared" si="4"/>
        <v>0.12235319317831023</v>
      </c>
      <c r="M24" s="40">
        <f t="shared" si="4"/>
        <v>0.1878751724395063</v>
      </c>
      <c r="N24" s="40">
        <f t="shared" si="4"/>
        <v>7.6923844247045986E-2</v>
      </c>
      <c r="O24" s="40">
        <f t="shared" si="4"/>
        <v>0.50311353749040344</v>
      </c>
      <c r="P24" s="40">
        <f>(1/12)*(O24+N24+M24+L24+K24+J24+I24+H24+G24+F24+E24+D24)*100</f>
        <v>16.223353058085998</v>
      </c>
      <c r="Q24" s="46">
        <f>IF(P24&gt;=15,0,IF(AND(P24&gt;5,P24&lt;15),((15-P24)/10),IF(P24&lt;=5,1)))</f>
        <v>0</v>
      </c>
    </row>
    <row r="25" spans="1:17" ht="18" customHeight="1" x14ac:dyDescent="0.25">
      <c r="A25" s="6">
        <v>918</v>
      </c>
      <c r="B25" s="267" t="s">
        <v>5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</row>
    <row r="26" spans="1:17" x14ac:dyDescent="0.25">
      <c r="A26" s="6"/>
      <c r="B26" s="34" t="s">
        <v>45</v>
      </c>
      <c r="C26" s="41">
        <v>1</v>
      </c>
      <c r="D26" s="237">
        <v>2964</v>
      </c>
      <c r="E26" s="237">
        <v>21273.94</v>
      </c>
      <c r="F26" s="237">
        <v>18519.64</v>
      </c>
      <c r="G26" s="237">
        <v>73688.039999999994</v>
      </c>
      <c r="H26" s="237">
        <v>89979.31</v>
      </c>
      <c r="I26" s="237">
        <v>98123.14</v>
      </c>
      <c r="J26" s="237">
        <v>79653.100000000006</v>
      </c>
      <c r="K26" s="237">
        <v>121911</v>
      </c>
      <c r="L26" s="237">
        <v>89187.16</v>
      </c>
      <c r="M26" s="237">
        <v>197158.95</v>
      </c>
      <c r="N26" s="237">
        <v>227338.23999999999</v>
      </c>
      <c r="O26" s="237">
        <v>214630.78</v>
      </c>
      <c r="P26" s="35"/>
      <c r="Q26" s="35"/>
    </row>
    <row r="27" spans="1:17" x14ac:dyDescent="0.25">
      <c r="A27" s="6"/>
      <c r="B27" s="34" t="s">
        <v>46</v>
      </c>
      <c r="C27" s="34"/>
      <c r="D27" s="238">
        <v>1905.52</v>
      </c>
      <c r="E27" s="238">
        <v>10349.030000000001</v>
      </c>
      <c r="F27" s="238">
        <v>14568.18</v>
      </c>
      <c r="G27" s="238">
        <v>58038.15</v>
      </c>
      <c r="H27" s="238">
        <v>66743.320000000007</v>
      </c>
      <c r="I27" s="238">
        <v>68703.649999999994</v>
      </c>
      <c r="J27" s="238">
        <v>42610.32</v>
      </c>
      <c r="K27" s="238">
        <v>57651.53</v>
      </c>
      <c r="L27" s="238">
        <v>55957.56</v>
      </c>
      <c r="M27" s="238">
        <v>214164.51</v>
      </c>
      <c r="N27" s="238">
        <v>66694.52</v>
      </c>
      <c r="O27" s="238">
        <v>450427.44</v>
      </c>
      <c r="P27" s="35"/>
      <c r="Q27" s="35"/>
    </row>
    <row r="28" spans="1:17" x14ac:dyDescent="0.25">
      <c r="A28" s="6"/>
      <c r="B28" s="34" t="s">
        <v>61</v>
      </c>
      <c r="C28" s="34"/>
      <c r="D28" s="40">
        <f>IMABS(D27-D26)/D27</f>
        <v>0.55548091859439941</v>
      </c>
      <c r="E28" s="40">
        <f t="shared" ref="E28:O28" si="5">IMABS(E27-E26)/E27</f>
        <v>1.0556457948232827</v>
      </c>
      <c r="F28" s="40">
        <f t="shared" si="5"/>
        <v>0.27123909781455191</v>
      </c>
      <c r="G28" s="40">
        <f t="shared" si="5"/>
        <v>0.26964832614409645</v>
      </c>
      <c r="H28" s="40">
        <f t="shared" si="5"/>
        <v>0.34813955913490652</v>
      </c>
      <c r="I28" s="40">
        <f t="shared" si="5"/>
        <v>0.42820854496085736</v>
      </c>
      <c r="J28" s="40">
        <f t="shared" si="5"/>
        <v>0.86933822604477051</v>
      </c>
      <c r="K28" s="40">
        <f t="shared" si="5"/>
        <v>1.1146186406501268</v>
      </c>
      <c r="L28" s="40">
        <f t="shared" si="5"/>
        <v>0.59383575695580737</v>
      </c>
      <c r="M28" s="40">
        <f t="shared" si="5"/>
        <v>7.9404192599418069E-2</v>
      </c>
      <c r="N28" s="40">
        <f t="shared" si="5"/>
        <v>2.4086494662529989</v>
      </c>
      <c r="O28" s="40">
        <f t="shared" si="5"/>
        <v>0.52349532701648904</v>
      </c>
      <c r="P28" s="40">
        <f>(1/12)*(O28+N28+M28+L28+K28+J28+I28+H28+G28+F28+E28+D28)*100</f>
        <v>70.980865424930869</v>
      </c>
      <c r="Q28" s="46">
        <f>IF(P28&gt;=15,0,IF(AND(P28&gt;5,P28&lt;15),((15-P28)/10),IF(P28&lt;=5,1)))</f>
        <v>0</v>
      </c>
    </row>
    <row r="29" spans="1:17" ht="17.25" customHeight="1" x14ac:dyDescent="0.25">
      <c r="A29" s="6">
        <v>921</v>
      </c>
      <c r="B29" s="267" t="s">
        <v>6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9"/>
    </row>
    <row r="30" spans="1:17" x14ac:dyDescent="0.25">
      <c r="A30" s="6"/>
      <c r="B30" s="34" t="s">
        <v>45</v>
      </c>
      <c r="C30" s="41">
        <v>1</v>
      </c>
      <c r="D30" s="237">
        <v>1020</v>
      </c>
      <c r="E30" s="237">
        <v>6607.64</v>
      </c>
      <c r="F30" s="237">
        <v>6049.94</v>
      </c>
      <c r="G30" s="237">
        <v>6742.14</v>
      </c>
      <c r="H30" s="237">
        <v>6911.64</v>
      </c>
      <c r="I30" s="237">
        <v>7215.34</v>
      </c>
      <c r="J30" s="237">
        <v>6689.04</v>
      </c>
      <c r="K30" s="237">
        <v>6795.94</v>
      </c>
      <c r="L30" s="237">
        <v>6714.74</v>
      </c>
      <c r="M30" s="237">
        <v>9465.74</v>
      </c>
      <c r="N30" s="237">
        <v>8227</v>
      </c>
      <c r="O30" s="237">
        <v>8392.34</v>
      </c>
      <c r="P30" s="35"/>
      <c r="Q30" s="35"/>
    </row>
    <row r="31" spans="1:17" x14ac:dyDescent="0.25">
      <c r="A31" s="6"/>
      <c r="B31" s="34" t="s">
        <v>46</v>
      </c>
      <c r="C31" s="34"/>
      <c r="D31" s="238">
        <v>971.6</v>
      </c>
      <c r="E31" s="238">
        <v>5543.73</v>
      </c>
      <c r="F31" s="238">
        <v>5812.89</v>
      </c>
      <c r="G31" s="238">
        <v>6064.9</v>
      </c>
      <c r="H31" s="238">
        <v>6543.78</v>
      </c>
      <c r="I31" s="238">
        <v>6510.11</v>
      </c>
      <c r="J31" s="238">
        <v>6799.16</v>
      </c>
      <c r="K31" s="238">
        <v>5792.45</v>
      </c>
      <c r="L31" s="238">
        <v>5365.6</v>
      </c>
      <c r="M31" s="238">
        <v>8215.2800000000007</v>
      </c>
      <c r="N31" s="238">
        <v>7435.34</v>
      </c>
      <c r="O31" s="238">
        <v>15728.62</v>
      </c>
      <c r="P31" s="35"/>
      <c r="Q31" s="35"/>
    </row>
    <row r="32" spans="1:17" x14ac:dyDescent="0.25">
      <c r="A32" s="6"/>
      <c r="B32" s="34" t="s">
        <v>61</v>
      </c>
      <c r="C32" s="34"/>
      <c r="D32" s="40">
        <f>IMABS(D31-D30)/D31</f>
        <v>4.981473857554547E-2</v>
      </c>
      <c r="E32" s="40">
        <f>IMABS(E31-E30)/E31</f>
        <v>0.19191230453142574</v>
      </c>
      <c r="F32" s="40">
        <f t="shared" ref="F32:O32" si="6">IMABS(F31-F30)/F31</f>
        <v>4.0780059488481506E-2</v>
      </c>
      <c r="G32" s="40">
        <f t="shared" si="6"/>
        <v>0.11166548500387488</v>
      </c>
      <c r="H32" s="40">
        <f t="shared" si="6"/>
        <v>5.6215215059186065E-2</v>
      </c>
      <c r="I32" s="40">
        <f t="shared" si="6"/>
        <v>0.10832843070239988</v>
      </c>
      <c r="J32" s="40">
        <f t="shared" si="6"/>
        <v>1.6196118344030716E-2</v>
      </c>
      <c r="K32" s="40">
        <f t="shared" si="6"/>
        <v>0.17324102927086119</v>
      </c>
      <c r="L32" s="40">
        <f t="shared" si="6"/>
        <v>0.25144252273743839</v>
      </c>
      <c r="M32" s="40">
        <f t="shared" si="6"/>
        <v>0.15221148883543822</v>
      </c>
      <c r="N32" s="40">
        <f t="shared" si="6"/>
        <v>0.10647260246337086</v>
      </c>
      <c r="O32" s="40">
        <f t="shared" si="6"/>
        <v>0.46642871402576958</v>
      </c>
      <c r="P32" s="40">
        <f>(1/12)*(O32+N32+M32+L32+K32+J32+I32+H32+G32+F32+E32+D32)*100</f>
        <v>14.372572575315187</v>
      </c>
      <c r="Q32" s="46">
        <f>IF(P32&gt;=15,0,IF(AND(P32&gt;5,P32&lt;15),((15-P32)/10),IF(P32&lt;=5,1)))</f>
        <v>6.2742742468481258E-2</v>
      </c>
    </row>
    <row r="33" spans="1:17" ht="19.5" customHeight="1" x14ac:dyDescent="0.25">
      <c r="A33" s="6">
        <v>923</v>
      </c>
      <c r="B33" s="267" t="s">
        <v>8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</row>
    <row r="34" spans="1:17" x14ac:dyDescent="0.25">
      <c r="A34" s="6"/>
      <c r="B34" s="34" t="s">
        <v>45</v>
      </c>
      <c r="C34" s="41">
        <v>1</v>
      </c>
      <c r="D34" s="237">
        <v>24552</v>
      </c>
      <c r="E34" s="237">
        <v>36742.1</v>
      </c>
      <c r="F34" s="237">
        <v>30109.62</v>
      </c>
      <c r="G34" s="237">
        <v>27337.72</v>
      </c>
      <c r="H34" s="237">
        <v>28445.22</v>
      </c>
      <c r="I34" s="237">
        <v>67543.679999999993</v>
      </c>
      <c r="J34" s="237">
        <v>99422.28</v>
      </c>
      <c r="K34" s="237">
        <v>111474.33</v>
      </c>
      <c r="L34" s="237">
        <v>87877.48</v>
      </c>
      <c r="M34" s="237">
        <v>219275.13</v>
      </c>
      <c r="N34" s="237">
        <v>231429.43</v>
      </c>
      <c r="O34" s="237">
        <v>478763.32</v>
      </c>
      <c r="P34" s="35"/>
      <c r="Q34" s="35"/>
    </row>
    <row r="35" spans="1:17" x14ac:dyDescent="0.25">
      <c r="A35" s="6"/>
      <c r="B35" s="34" t="s">
        <v>46</v>
      </c>
      <c r="C35" s="34"/>
      <c r="D35" s="239">
        <v>1410.35</v>
      </c>
      <c r="E35" s="239">
        <v>45425.84</v>
      </c>
      <c r="F35" s="239">
        <v>32978.230000000003</v>
      </c>
      <c r="G35" s="239">
        <v>31441.77</v>
      </c>
      <c r="H35" s="239">
        <v>24960.67</v>
      </c>
      <c r="I35" s="239">
        <v>23970.09</v>
      </c>
      <c r="J35" s="239">
        <v>33379.040000000001</v>
      </c>
      <c r="K35" s="239">
        <v>37234.44</v>
      </c>
      <c r="L35" s="239">
        <v>24167.55</v>
      </c>
      <c r="M35" s="239">
        <v>39829.58</v>
      </c>
      <c r="N35" s="239">
        <v>41966.33</v>
      </c>
      <c r="O35" s="240">
        <v>1063431.67</v>
      </c>
      <c r="P35" s="35"/>
      <c r="Q35" s="35"/>
    </row>
    <row r="36" spans="1:17" x14ac:dyDescent="0.25">
      <c r="A36" s="6"/>
      <c r="B36" s="34" t="s">
        <v>61</v>
      </c>
      <c r="C36" s="34"/>
      <c r="D36" s="40">
        <f>IMABS(D35-D34)/D35</f>
        <v>16.408444712305457</v>
      </c>
      <c r="E36" s="40">
        <f t="shared" ref="E36:O36" si="7">IMABS(E35-E34)/E35</f>
        <v>0.19116300325981861</v>
      </c>
      <c r="F36" s="40">
        <f t="shared" si="7"/>
        <v>8.6984959471748599E-2</v>
      </c>
      <c r="G36" s="40">
        <f t="shared" si="7"/>
        <v>0.13052859301496064</v>
      </c>
      <c r="H36" s="40">
        <f t="shared" si="7"/>
        <v>0.13960162127058301</v>
      </c>
      <c r="I36" s="40">
        <f t="shared" si="7"/>
        <v>1.81783172278452</v>
      </c>
      <c r="J36" s="40">
        <f t="shared" si="7"/>
        <v>1.9785841653924137</v>
      </c>
      <c r="K36" s="40">
        <f t="shared" si="7"/>
        <v>1.993850048503482</v>
      </c>
      <c r="L36" s="40">
        <f t="shared" si="7"/>
        <v>2.6361766087170606</v>
      </c>
      <c r="M36" s="40">
        <f t="shared" si="7"/>
        <v>4.5053337243325178</v>
      </c>
      <c r="N36" s="40">
        <f t="shared" si="7"/>
        <v>4.5146454312302255</v>
      </c>
      <c r="O36" s="40">
        <f t="shared" si="7"/>
        <v>0.54979399851802413</v>
      </c>
      <c r="P36" s="40">
        <f>(1/12)*(O36+N36+M36+L36+K36+J36+I36+H36+G36+F36+E36+D36)*100</f>
        <v>291.27448824000669</v>
      </c>
      <c r="Q36" s="46">
        <f>IF(P36&gt;=15,0,IF(AND(P36&gt;5,P36&lt;15),((15-P36)/10),IF(P36&lt;=5,1)))</f>
        <v>0</v>
      </c>
    </row>
    <row r="37" spans="1:17" ht="20.25" customHeight="1" x14ac:dyDescent="0.25">
      <c r="A37" s="6">
        <v>925</v>
      </c>
      <c r="B37" s="267" t="s">
        <v>9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9"/>
    </row>
    <row r="38" spans="1:17" x14ac:dyDescent="0.25">
      <c r="A38" s="6"/>
      <c r="B38" s="34" t="s">
        <v>45</v>
      </c>
      <c r="C38" s="41">
        <v>1</v>
      </c>
      <c r="D38" s="237">
        <v>135497.9</v>
      </c>
      <c r="E38" s="237">
        <v>240753.4</v>
      </c>
      <c r="F38" s="237">
        <v>251386.4</v>
      </c>
      <c r="G38" s="237">
        <v>266018.05</v>
      </c>
      <c r="H38" s="237">
        <v>266400.8</v>
      </c>
      <c r="I38" s="237">
        <v>256425.58</v>
      </c>
      <c r="J38" s="237">
        <v>273343.2</v>
      </c>
      <c r="K38" s="237">
        <v>176710.46</v>
      </c>
      <c r="L38" s="237">
        <v>295555.53999999998</v>
      </c>
      <c r="M38" s="237">
        <v>193709.84</v>
      </c>
      <c r="N38" s="237">
        <v>212389.64</v>
      </c>
      <c r="O38" s="237">
        <v>333585.88</v>
      </c>
      <c r="P38" s="35"/>
      <c r="Q38" s="35"/>
    </row>
    <row r="39" spans="1:17" x14ac:dyDescent="0.25">
      <c r="A39" s="6"/>
      <c r="B39" s="34" t="s">
        <v>46</v>
      </c>
      <c r="C39" s="34"/>
      <c r="D39" s="239">
        <v>119739.85</v>
      </c>
      <c r="E39" s="239">
        <v>224205.34</v>
      </c>
      <c r="F39" s="239">
        <v>224857.15</v>
      </c>
      <c r="G39" s="239">
        <v>278166.81</v>
      </c>
      <c r="H39" s="239">
        <v>278675.24</v>
      </c>
      <c r="I39" s="239">
        <v>285485.40000000002</v>
      </c>
      <c r="J39" s="239">
        <v>281369.25</v>
      </c>
      <c r="K39" s="239">
        <v>170765.34</v>
      </c>
      <c r="L39" s="239">
        <v>304174.05</v>
      </c>
      <c r="M39" s="239">
        <v>174194.24</v>
      </c>
      <c r="N39" s="239">
        <v>170801.95</v>
      </c>
      <c r="O39" s="240">
        <v>388660.28</v>
      </c>
      <c r="P39" s="35"/>
      <c r="Q39" s="35"/>
    </row>
    <row r="40" spans="1:17" x14ac:dyDescent="0.25">
      <c r="A40" s="6"/>
      <c r="B40" s="34" t="s">
        <v>61</v>
      </c>
      <c r="C40" s="34"/>
      <c r="D40" s="40">
        <f>IMABS(D39-D38)/D39</f>
        <v>0.13160238634005295</v>
      </c>
      <c r="E40" s="40">
        <f t="shared" ref="E40:O40" si="8">IMABS(E39-E38)/E39</f>
        <v>7.380760868585913E-2</v>
      </c>
      <c r="F40" s="40">
        <f t="shared" si="8"/>
        <v>0.11798268367272288</v>
      </c>
      <c r="G40" s="40">
        <f>IMABS(G39-G38)/G39</f>
        <v>4.3674369346939738E-2</v>
      </c>
      <c r="H40" s="40">
        <f t="shared" si="8"/>
        <v>4.4045678403291239E-2</v>
      </c>
      <c r="I40" s="40">
        <f t="shared" si="8"/>
        <v>0.10179091470176771</v>
      </c>
      <c r="J40" s="40">
        <f t="shared" si="8"/>
        <v>2.852497207850534E-2</v>
      </c>
      <c r="K40" s="40">
        <f t="shared" si="8"/>
        <v>3.481455897314991E-2</v>
      </c>
      <c r="L40" s="40">
        <f t="shared" si="8"/>
        <v>2.8334139615131565E-2</v>
      </c>
      <c r="M40" s="40">
        <f t="shared" si="8"/>
        <v>0.11203355518529204</v>
      </c>
      <c r="N40" s="40">
        <f t="shared" si="8"/>
        <v>0.24348486653694526</v>
      </c>
      <c r="O40" s="40">
        <f t="shared" si="8"/>
        <v>0.14170318613468816</v>
      </c>
      <c r="P40" s="40">
        <f>(1/12)*(O40+N40+M40+L40+K40+J40+I40+H40+G40+F40+E40+D40)*100</f>
        <v>9.1816576639528815</v>
      </c>
      <c r="Q40" s="46">
        <f>IF(P40&gt;=15,0,IF(AND(P40&gt;5,P40&lt;15),((15-P40)/10),IF(P40&lt;=5,1)))</f>
        <v>0.58183423360471187</v>
      </c>
    </row>
    <row r="41" spans="1:17" ht="21.75" customHeight="1" x14ac:dyDescent="0.25">
      <c r="A41" s="132">
        <v>926</v>
      </c>
      <c r="B41" s="267" t="s">
        <v>10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x14ac:dyDescent="0.25">
      <c r="A42" s="6"/>
      <c r="B42" s="34" t="s">
        <v>45</v>
      </c>
      <c r="C42" s="41">
        <v>1</v>
      </c>
      <c r="D42" s="237">
        <v>26867</v>
      </c>
      <c r="E42" s="237">
        <v>103959.9</v>
      </c>
      <c r="F42" s="237">
        <v>93590.7</v>
      </c>
      <c r="G42" s="237">
        <v>131391</v>
      </c>
      <c r="H42" s="237">
        <v>57431.4</v>
      </c>
      <c r="I42" s="237">
        <v>103469.7</v>
      </c>
      <c r="J42" s="237">
        <v>130336.1</v>
      </c>
      <c r="K42" s="237">
        <v>78570.7</v>
      </c>
      <c r="L42" s="237">
        <v>100526.1</v>
      </c>
      <c r="M42" s="237">
        <v>104132.6</v>
      </c>
      <c r="N42" s="237">
        <v>95222</v>
      </c>
      <c r="O42" s="237">
        <v>204248.1</v>
      </c>
      <c r="P42" s="35"/>
      <c r="Q42" s="35"/>
    </row>
    <row r="43" spans="1:17" x14ac:dyDescent="0.25">
      <c r="A43" s="6"/>
      <c r="B43" s="34" t="s">
        <v>46</v>
      </c>
      <c r="C43" s="34"/>
      <c r="D43" s="239">
        <v>26068.55</v>
      </c>
      <c r="E43" s="239">
        <v>96175.02</v>
      </c>
      <c r="F43" s="239">
        <v>92790.54</v>
      </c>
      <c r="G43" s="239">
        <v>134904.91</v>
      </c>
      <c r="H43" s="239">
        <v>60428.05</v>
      </c>
      <c r="I43" s="239">
        <v>104220.3</v>
      </c>
      <c r="J43" s="239">
        <v>89161.83</v>
      </c>
      <c r="K43" s="239">
        <v>108880.93</v>
      </c>
      <c r="L43" s="239">
        <v>94627.86</v>
      </c>
      <c r="M43" s="239">
        <v>96912.61</v>
      </c>
      <c r="N43" s="239">
        <v>103368.45</v>
      </c>
      <c r="O43" s="240">
        <v>218692.53</v>
      </c>
      <c r="P43" s="35"/>
      <c r="Q43" s="35"/>
    </row>
    <row r="44" spans="1:17" x14ac:dyDescent="0.25">
      <c r="A44" s="6"/>
      <c r="B44" s="34" t="s">
        <v>61</v>
      </c>
      <c r="C44" s="34"/>
      <c r="D44" s="40">
        <f>IMABS(D43-D42)/D43</f>
        <v>3.0628861213991602E-2</v>
      </c>
      <c r="E44" s="40">
        <f t="shared" ref="E44:O44" si="9">IMABS(E43-E42)/E43</f>
        <v>8.0944927279453543E-2</v>
      </c>
      <c r="F44" s="40">
        <f t="shared" si="9"/>
        <v>8.6232928486029235E-3</v>
      </c>
      <c r="G44" s="40">
        <f t="shared" si="9"/>
        <v>2.6047309916295881E-2</v>
      </c>
      <c r="H44" s="40">
        <f t="shared" si="9"/>
        <v>4.9590380626215826E-2</v>
      </c>
      <c r="I44" s="40">
        <f t="shared" si="9"/>
        <v>7.2020518075653767E-3</v>
      </c>
      <c r="J44" s="40">
        <f t="shared" si="9"/>
        <v>0.46179256302837218</v>
      </c>
      <c r="K44" s="40">
        <f t="shared" si="9"/>
        <v>0.27837960237848813</v>
      </c>
      <c r="L44" s="40">
        <f t="shared" si="9"/>
        <v>6.2330903393567234E-2</v>
      </c>
      <c r="M44" s="40">
        <f t="shared" si="9"/>
        <v>7.4500005726808982E-2</v>
      </c>
      <c r="N44" s="40">
        <f t="shared" si="9"/>
        <v>7.880983027219618E-2</v>
      </c>
      <c r="O44" s="40">
        <f t="shared" si="9"/>
        <v>6.6049032401792565E-2</v>
      </c>
      <c r="P44" s="40">
        <f>(1/12)*(O44+N44+M44+L44+K44+J44+I44+H44+G44+F44+E44+D44)*100</f>
        <v>10.207489674111253</v>
      </c>
      <c r="Q44" s="46">
        <f>IF(P44&gt;=15,0,IF(AND(P44&gt;5,P44&lt;15),((15-P44)/10),IF(P44&lt;=5,1)))</f>
        <v>0.47925103258887469</v>
      </c>
    </row>
    <row r="45" spans="1:17" ht="19.5" customHeight="1" x14ac:dyDescent="0.25">
      <c r="A45" s="6">
        <v>929</v>
      </c>
      <c r="B45" s="267" t="s">
        <v>11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9"/>
    </row>
    <row r="46" spans="1:17" x14ac:dyDescent="0.25">
      <c r="A46" s="6"/>
      <c r="B46" s="34" t="s">
        <v>45</v>
      </c>
      <c r="C46" s="41">
        <v>1</v>
      </c>
      <c r="D46" s="237">
        <v>27610.53</v>
      </c>
      <c r="E46" s="237">
        <v>42513.63</v>
      </c>
      <c r="F46" s="237">
        <v>42824.03</v>
      </c>
      <c r="G46" s="237">
        <v>46831.24</v>
      </c>
      <c r="H46" s="237">
        <v>44120.09</v>
      </c>
      <c r="I46" s="237">
        <v>48050.2</v>
      </c>
      <c r="J46" s="237">
        <v>65188.66</v>
      </c>
      <c r="K46" s="237">
        <v>72067.710000000006</v>
      </c>
      <c r="L46" s="237">
        <v>143220.35999999999</v>
      </c>
      <c r="M46" s="237">
        <v>13855.62</v>
      </c>
      <c r="N46" s="237">
        <v>20766.8</v>
      </c>
      <c r="O46" s="237">
        <v>67095.94</v>
      </c>
      <c r="P46" s="35"/>
      <c r="Q46" s="35"/>
    </row>
    <row r="47" spans="1:17" x14ac:dyDescent="0.25">
      <c r="A47" s="6"/>
      <c r="B47" s="34" t="s">
        <v>46</v>
      </c>
      <c r="C47" s="34"/>
      <c r="D47" s="239">
        <v>22985.56</v>
      </c>
      <c r="E47" s="239">
        <v>45669.71</v>
      </c>
      <c r="F47" s="239">
        <v>43670.68</v>
      </c>
      <c r="G47" s="239">
        <v>44991.040000000001</v>
      </c>
      <c r="H47" s="239">
        <v>44020.19</v>
      </c>
      <c r="I47" s="239">
        <v>50750.27</v>
      </c>
      <c r="J47" s="239">
        <v>61192.800000000003</v>
      </c>
      <c r="K47" s="239">
        <v>74756.960000000006</v>
      </c>
      <c r="L47" s="239">
        <v>145120.54</v>
      </c>
      <c r="M47" s="239">
        <v>12092.03</v>
      </c>
      <c r="N47" s="239">
        <v>21149.75</v>
      </c>
      <c r="O47" s="240">
        <v>67744.44</v>
      </c>
      <c r="P47" s="35"/>
      <c r="Q47" s="35"/>
    </row>
    <row r="48" spans="1:17" x14ac:dyDescent="0.25">
      <c r="A48" s="6"/>
      <c r="B48" s="34" t="s">
        <v>61</v>
      </c>
      <c r="C48" s="34"/>
      <c r="D48" s="40">
        <f>IMABS(D47-D46)/D47</f>
        <v>0.20121197830289961</v>
      </c>
      <c r="E48" s="40">
        <f t="shared" ref="E48:N48" si="10">IMABS(E47-E46)/E47</f>
        <v>6.9106635448309209E-2</v>
      </c>
      <c r="F48" s="40">
        <f t="shared" si="10"/>
        <v>1.9387149455882102E-2</v>
      </c>
      <c r="G48" s="40">
        <f t="shared" si="10"/>
        <v>4.0901477271918965E-2</v>
      </c>
      <c r="H48" s="40">
        <f t="shared" si="10"/>
        <v>2.2694131942636816E-3</v>
      </c>
      <c r="I48" s="40">
        <f t="shared" si="10"/>
        <v>5.3203066702896359E-2</v>
      </c>
      <c r="J48" s="40">
        <f t="shared" si="10"/>
        <v>6.5299512360931358E-2</v>
      </c>
      <c r="K48" s="40">
        <f t="shared" si="10"/>
        <v>3.5973239147231238E-2</v>
      </c>
      <c r="L48" s="40">
        <f t="shared" si="10"/>
        <v>1.3093804639922246E-2</v>
      </c>
      <c r="M48" s="40">
        <f t="shared" si="10"/>
        <v>0.14584730603546303</v>
      </c>
      <c r="N48" s="40">
        <f t="shared" si="10"/>
        <v>1.8106597004692762E-2</v>
      </c>
      <c r="O48" s="40">
        <f>IMABS(O47-O46)/O47</f>
        <v>9.5727413201732864E-3</v>
      </c>
      <c r="P48" s="40">
        <f>(1/12)*(O48+N48+M48+L48+K48+J48+I48+H48+G48+F48+E48+D48)*100</f>
        <v>5.6164410073715318</v>
      </c>
      <c r="Q48" s="46">
        <f>IF(P48&gt;=15,0,IF(AND(P48&gt;5,P48&lt;15),((15-P48)/10),IF(P48&lt;=5,1)))</f>
        <v>0.9383558992628469</v>
      </c>
    </row>
    <row r="49" spans="1:17" ht="17.25" customHeight="1" x14ac:dyDescent="0.25">
      <c r="A49" s="6">
        <v>930</v>
      </c>
      <c r="B49" s="267" t="s">
        <v>12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9"/>
    </row>
    <row r="50" spans="1:17" x14ac:dyDescent="0.25">
      <c r="A50" s="6"/>
      <c r="B50" s="34" t="s">
        <v>45</v>
      </c>
      <c r="C50" s="41">
        <v>1</v>
      </c>
      <c r="D50" s="237">
        <v>146.6</v>
      </c>
      <c r="E50" s="237">
        <v>162.80000000000001</v>
      </c>
      <c r="F50" s="237">
        <v>262.2</v>
      </c>
      <c r="G50" s="237">
        <v>244.1</v>
      </c>
      <c r="H50" s="237">
        <v>192.6</v>
      </c>
      <c r="I50" s="237">
        <v>192.6</v>
      </c>
      <c r="J50" s="237">
        <v>192.6</v>
      </c>
      <c r="K50" s="237">
        <v>192.6</v>
      </c>
      <c r="L50" s="237">
        <v>200.6</v>
      </c>
      <c r="M50" s="237">
        <v>197.6</v>
      </c>
      <c r="N50" s="237">
        <v>199.5</v>
      </c>
      <c r="O50" s="237">
        <v>170.6</v>
      </c>
      <c r="P50" s="35"/>
      <c r="Q50" s="35"/>
    </row>
    <row r="51" spans="1:17" x14ac:dyDescent="0.25">
      <c r="A51" s="6"/>
      <c r="B51" s="34" t="s">
        <v>46</v>
      </c>
      <c r="C51" s="34"/>
      <c r="D51" s="239">
        <v>82.57</v>
      </c>
      <c r="E51" s="239">
        <v>116.81</v>
      </c>
      <c r="F51" s="239">
        <v>259.95999999999998</v>
      </c>
      <c r="G51" s="239">
        <v>288.62</v>
      </c>
      <c r="H51" s="239">
        <v>143.29</v>
      </c>
      <c r="I51" s="239">
        <v>196.88</v>
      </c>
      <c r="J51" s="239">
        <v>173.17</v>
      </c>
      <c r="K51" s="239">
        <v>99.85</v>
      </c>
      <c r="L51" s="239">
        <v>162.13</v>
      </c>
      <c r="M51" s="239">
        <v>279.63</v>
      </c>
      <c r="N51" s="239">
        <v>175.35</v>
      </c>
      <c r="O51" s="240">
        <v>353.73</v>
      </c>
      <c r="P51" s="35"/>
      <c r="Q51" s="35"/>
    </row>
    <row r="52" spans="1:17" x14ac:dyDescent="0.25">
      <c r="A52" s="6"/>
      <c r="B52" s="34" t="s">
        <v>61</v>
      </c>
      <c r="C52" s="34"/>
      <c r="D52" s="40">
        <f>IMABS(D51-D50)/D51</f>
        <v>0.77546324330870786</v>
      </c>
      <c r="E52" s="40">
        <f t="shared" ref="E52:O52" si="11">IMABS(E51-E50)/E51</f>
        <v>0.39371629141340647</v>
      </c>
      <c r="F52" s="40">
        <f t="shared" si="11"/>
        <v>8.6167102631174389E-3</v>
      </c>
      <c r="G52" s="40">
        <f t="shared" si="11"/>
        <v>0.15425126463862521</v>
      </c>
      <c r="H52" s="40">
        <f t="shared" si="11"/>
        <v>0.34412729429827627</v>
      </c>
      <c r="I52" s="40">
        <f t="shared" si="11"/>
        <v>2.1739130434782615E-2</v>
      </c>
      <c r="J52" s="40">
        <f t="shared" si="11"/>
        <v>0.11220188254316572</v>
      </c>
      <c r="K52" s="40">
        <f t="shared" si="11"/>
        <v>0.92889334001001511</v>
      </c>
      <c r="L52" s="40">
        <f t="shared" si="11"/>
        <v>0.23727872694751126</v>
      </c>
      <c r="M52" s="40">
        <f t="shared" si="11"/>
        <v>0.29335192933519294</v>
      </c>
      <c r="N52" s="40">
        <f t="shared" si="11"/>
        <v>0.13772455089820362</v>
      </c>
      <c r="O52" s="40">
        <f t="shared" si="11"/>
        <v>0.51771124869250562</v>
      </c>
      <c r="P52" s="40">
        <f>(1/12)*(O52+N52+M52+L52+K52+J52+I52+H52+G52+F52+E52+D52)*100</f>
        <v>32.708963439862579</v>
      </c>
      <c r="Q52" s="46">
        <f>IF(P52&gt;=15,0,IF(AND(P52&gt;5,P52&lt;15),((15-P52)/10),IF(P52&lt;=5,1)))</f>
        <v>0</v>
      </c>
    </row>
    <row r="53" spans="1:17" ht="19.5" customHeight="1" x14ac:dyDescent="0.25">
      <c r="A53" s="6">
        <v>934</v>
      </c>
      <c r="B53" s="267" t="s">
        <v>13</v>
      </c>
      <c r="C53" s="268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68"/>
      <c r="Q53" s="269"/>
    </row>
    <row r="54" spans="1:17" x14ac:dyDescent="0.25">
      <c r="A54" s="6"/>
      <c r="B54" s="34" t="s">
        <v>45</v>
      </c>
      <c r="C54" s="41">
        <v>1</v>
      </c>
      <c r="D54" s="237">
        <v>1795.5</v>
      </c>
      <c r="E54" s="237">
        <v>3838.7</v>
      </c>
      <c r="F54" s="237">
        <v>4409.6000000000004</v>
      </c>
      <c r="G54" s="237">
        <v>11692.2</v>
      </c>
      <c r="H54" s="237">
        <v>4159.5</v>
      </c>
      <c r="I54" s="237">
        <v>4269.3</v>
      </c>
      <c r="J54" s="237">
        <v>3479.6</v>
      </c>
      <c r="K54" s="237">
        <v>10105.200000000001</v>
      </c>
      <c r="L54" s="237">
        <v>5360.3</v>
      </c>
      <c r="M54" s="237">
        <v>4841.3</v>
      </c>
      <c r="N54" s="237">
        <v>12814.7</v>
      </c>
      <c r="O54" s="237">
        <v>11986.8</v>
      </c>
      <c r="P54" s="235"/>
      <c r="Q54" s="35"/>
    </row>
    <row r="55" spans="1:17" x14ac:dyDescent="0.25">
      <c r="A55" s="6"/>
      <c r="B55" s="34" t="s">
        <v>46</v>
      </c>
      <c r="C55" s="34"/>
      <c r="D55" s="239">
        <v>530.36</v>
      </c>
      <c r="E55" s="239">
        <v>3245.02</v>
      </c>
      <c r="F55" s="239">
        <v>4013.68</v>
      </c>
      <c r="G55" s="239">
        <v>13039.2</v>
      </c>
      <c r="H55" s="239">
        <v>1529.53</v>
      </c>
      <c r="I55" s="239">
        <v>6735.72</v>
      </c>
      <c r="J55" s="239">
        <v>3472.41</v>
      </c>
      <c r="K55" s="249">
        <v>1667.87</v>
      </c>
      <c r="L55" s="239">
        <v>6831.07</v>
      </c>
      <c r="M55" s="239">
        <v>3106.11</v>
      </c>
      <c r="N55" s="239">
        <v>5996.81</v>
      </c>
      <c r="O55" s="239">
        <v>28193.98</v>
      </c>
      <c r="P55" s="235"/>
      <c r="Q55" s="35"/>
    </row>
    <row r="56" spans="1:17" x14ac:dyDescent="0.25">
      <c r="A56" s="6"/>
      <c r="B56" s="34" t="s">
        <v>61</v>
      </c>
      <c r="C56" s="34"/>
      <c r="D56" s="40">
        <f>IMABS(D55-D54)/D55</f>
        <v>2.3854363074138316</v>
      </c>
      <c r="E56" s="40">
        <f t="shared" ref="E56:O56" si="12">IMABS(E55-E54)/E55</f>
        <v>0.1829511066187573</v>
      </c>
      <c r="F56" s="40">
        <f t="shared" si="12"/>
        <v>9.8642642163799935E-2</v>
      </c>
      <c r="G56" s="40">
        <f t="shared" si="12"/>
        <v>0.10330388367384502</v>
      </c>
      <c r="H56" s="40">
        <f t="shared" si="12"/>
        <v>1.7194628415264821</v>
      </c>
      <c r="I56" s="40">
        <f t="shared" si="12"/>
        <v>0.36617020897543245</v>
      </c>
      <c r="J56" s="40">
        <f t="shared" si="12"/>
        <v>2.0706080215182119E-3</v>
      </c>
      <c r="K56" s="40">
        <f t="shared" si="12"/>
        <v>5.0587455856871353</v>
      </c>
      <c r="L56" s="40">
        <f t="shared" si="12"/>
        <v>0.21530594767730379</v>
      </c>
      <c r="M56" s="40">
        <f t="shared" si="12"/>
        <v>0.55863765288415412</v>
      </c>
      <c r="N56" s="40">
        <f t="shared" si="12"/>
        <v>1.1369194621807261</v>
      </c>
      <c r="O56" s="40">
        <f t="shared" si="12"/>
        <v>0.57484541026133951</v>
      </c>
      <c r="P56" s="40">
        <f>(1/12)*(O56+N56+M56+L56+K56+J56+I56+H56+G56+F56+E56+D56)*100</f>
        <v>103.35409714236938</v>
      </c>
      <c r="Q56" s="46">
        <f>IF(P56&gt;=15,0,IF(AND(P56&gt;5,P56&lt;15),((15-P56)/10),IF(P56&lt;=5,1)))</f>
        <v>0</v>
      </c>
    </row>
    <row r="57" spans="1:17" ht="17.25" customHeight="1" x14ac:dyDescent="0.25">
      <c r="A57" s="6">
        <v>942</v>
      </c>
      <c r="B57" s="267" t="s">
        <v>14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9"/>
    </row>
    <row r="58" spans="1:17" x14ac:dyDescent="0.25">
      <c r="A58" s="6"/>
      <c r="B58" s="34" t="s">
        <v>45</v>
      </c>
      <c r="C58" s="41">
        <v>1</v>
      </c>
      <c r="D58" s="237">
        <v>52524.5</v>
      </c>
      <c r="E58" s="237">
        <v>162369.70000000001</v>
      </c>
      <c r="F58" s="237">
        <v>95092.9</v>
      </c>
      <c r="G58" s="237">
        <v>151484.20000000001</v>
      </c>
      <c r="H58" s="237">
        <v>68572.800000000003</v>
      </c>
      <c r="I58" s="237">
        <v>90464.8</v>
      </c>
      <c r="J58" s="237">
        <v>92202.9</v>
      </c>
      <c r="K58" s="237">
        <v>80792.399999999994</v>
      </c>
      <c r="L58" s="237">
        <v>143718.6</v>
      </c>
      <c r="M58" s="237">
        <v>220464.3</v>
      </c>
      <c r="N58" s="237">
        <v>184082.8</v>
      </c>
      <c r="O58" s="237">
        <v>142351.1</v>
      </c>
      <c r="P58" s="35"/>
      <c r="Q58" s="35"/>
    </row>
    <row r="59" spans="1:17" x14ac:dyDescent="0.25">
      <c r="A59" s="6"/>
      <c r="B59" s="34" t="s">
        <v>46</v>
      </c>
      <c r="C59" s="34"/>
      <c r="D59" s="239">
        <v>13151.6</v>
      </c>
      <c r="E59" s="239">
        <v>45558.44</v>
      </c>
      <c r="F59" s="239">
        <v>132799.26</v>
      </c>
      <c r="G59" s="239">
        <v>95231.83</v>
      </c>
      <c r="H59" s="239">
        <v>98716.49</v>
      </c>
      <c r="I59" s="239">
        <v>90373.61</v>
      </c>
      <c r="J59" s="239">
        <v>44384.57</v>
      </c>
      <c r="K59" s="239">
        <v>95141.3</v>
      </c>
      <c r="L59" s="239">
        <v>55783.74</v>
      </c>
      <c r="M59" s="239">
        <v>170963.83</v>
      </c>
      <c r="N59" s="239">
        <v>271077.63</v>
      </c>
      <c r="O59" s="240">
        <v>339934.54</v>
      </c>
      <c r="P59" s="35"/>
      <c r="Q59" s="35"/>
    </row>
    <row r="60" spans="1:17" x14ac:dyDescent="0.25">
      <c r="A60" s="6"/>
      <c r="B60" s="34" t="s">
        <v>61</v>
      </c>
      <c r="C60" s="34"/>
      <c r="D60" s="40">
        <f>IMABS(D59-D58)/D59</f>
        <v>2.993772620821801</v>
      </c>
      <c r="E60" s="40">
        <f t="shared" ref="E60:O60" si="13">IMABS(E59-E58)/E59</f>
        <v>2.5639872655867935</v>
      </c>
      <c r="F60" s="40">
        <f t="shared" si="13"/>
        <v>0.28393501590295017</v>
      </c>
      <c r="G60" s="40">
        <f t="shared" si="13"/>
        <v>0.59068874345898859</v>
      </c>
      <c r="H60" s="40">
        <f t="shared" si="13"/>
        <v>0.30535617706828921</v>
      </c>
      <c r="I60" s="40">
        <f t="shared" si="13"/>
        <v>1.009033499934354E-3</v>
      </c>
      <c r="J60" s="40">
        <f t="shared" si="13"/>
        <v>1.0773638226077213</v>
      </c>
      <c r="K60" s="40">
        <f t="shared" si="13"/>
        <v>0.15081673258616404</v>
      </c>
      <c r="L60" s="40">
        <f t="shared" si="13"/>
        <v>1.5763528942304696</v>
      </c>
      <c r="M60" s="40">
        <f t="shared" si="13"/>
        <v>0.28953767589319918</v>
      </c>
      <c r="N60" s="40">
        <f t="shared" si="13"/>
        <v>0.32092220224885398</v>
      </c>
      <c r="O60" s="40">
        <f t="shared" si="13"/>
        <v>0.58123967043772595</v>
      </c>
      <c r="P60" s="40">
        <f>(1/12)*(O60+N60+M60+L60+K60+J60+I60+H60+G60+F60+E60+D60)*100</f>
        <v>89.458182119524082</v>
      </c>
      <c r="Q60" s="46">
        <f>IF(P60&gt;=15,0,IF(AND(P60&gt;5,P60&lt;15),((15-P60)/10),IF(P60&lt;=5,1)))</f>
        <v>0</v>
      </c>
    </row>
    <row r="61" spans="1:17" ht="15" customHeight="1" x14ac:dyDescent="0.25">
      <c r="A61" s="6">
        <v>962</v>
      </c>
      <c r="B61" s="267" t="s">
        <v>15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9"/>
    </row>
    <row r="62" spans="1:17" x14ac:dyDescent="0.25">
      <c r="A62" s="6"/>
      <c r="B62" s="34" t="s">
        <v>45</v>
      </c>
      <c r="C62" s="41">
        <v>1</v>
      </c>
      <c r="D62" s="237">
        <v>8377.7999999999993</v>
      </c>
      <c r="E62" s="237">
        <v>28080.799999999999</v>
      </c>
      <c r="F62" s="237">
        <v>27738.25</v>
      </c>
      <c r="G62" s="237">
        <v>29494.55</v>
      </c>
      <c r="H62" s="237">
        <v>18548.45</v>
      </c>
      <c r="I62" s="237">
        <v>22632.55</v>
      </c>
      <c r="J62" s="237">
        <v>40778.449999999997</v>
      </c>
      <c r="K62" s="237">
        <v>53824.95</v>
      </c>
      <c r="L62" s="237">
        <v>29264.17</v>
      </c>
      <c r="M62" s="237">
        <v>39800.639999999999</v>
      </c>
      <c r="N62" s="237">
        <v>31171.49</v>
      </c>
      <c r="O62" s="237">
        <v>130794.52</v>
      </c>
      <c r="P62" s="35"/>
      <c r="Q62" s="35"/>
    </row>
    <row r="63" spans="1:17" x14ac:dyDescent="0.25">
      <c r="A63" s="6"/>
      <c r="B63" s="34" t="s">
        <v>46</v>
      </c>
      <c r="C63" s="34"/>
      <c r="D63" s="239">
        <v>2077.1999999999998</v>
      </c>
      <c r="E63" s="239">
        <v>20767.560000000001</v>
      </c>
      <c r="F63" s="239">
        <v>23805.88</v>
      </c>
      <c r="G63" s="239">
        <v>26713.07</v>
      </c>
      <c r="H63" s="239">
        <v>21406.37</v>
      </c>
      <c r="I63" s="239">
        <v>30546.69</v>
      </c>
      <c r="J63" s="239">
        <v>24369.97</v>
      </c>
      <c r="K63" s="239">
        <v>33009.879999999997</v>
      </c>
      <c r="L63" s="239">
        <v>44112.08</v>
      </c>
      <c r="M63" s="239">
        <v>36792.839999999997</v>
      </c>
      <c r="N63" s="239">
        <v>34238.870000000003</v>
      </c>
      <c r="O63" s="240">
        <v>148921.31</v>
      </c>
      <c r="P63" s="35"/>
      <c r="Q63" s="35"/>
    </row>
    <row r="64" spans="1:17" x14ac:dyDescent="0.25">
      <c r="A64" s="6"/>
      <c r="B64" s="34" t="s">
        <v>61</v>
      </c>
      <c r="C64" s="34"/>
      <c r="D64" s="40">
        <f>IMABS(D63-D62)/D63</f>
        <v>3.0332177931831312</v>
      </c>
      <c r="E64" s="40">
        <f t="shared" ref="E64:O64" si="14">IMABS(E63-E62)/E63</f>
        <v>0.35214729125617056</v>
      </c>
      <c r="F64" s="40">
        <f t="shared" si="14"/>
        <v>0.16518481988483513</v>
      </c>
      <c r="G64" s="40">
        <f t="shared" si="14"/>
        <v>0.10412431068387121</v>
      </c>
      <c r="H64" s="40">
        <f t="shared" si="14"/>
        <v>0.13350792310886891</v>
      </c>
      <c r="I64" s="40">
        <f t="shared" si="14"/>
        <v>0.25908339004978936</v>
      </c>
      <c r="J64" s="40">
        <f t="shared" si="14"/>
        <v>0.67330735327125946</v>
      </c>
      <c r="K64" s="40">
        <f t="shared" si="14"/>
        <v>0.63057090786152514</v>
      </c>
      <c r="L64" s="40">
        <f t="shared" si="14"/>
        <v>0.33659510048041269</v>
      </c>
      <c r="M64" s="40">
        <f t="shared" si="14"/>
        <v>8.1749601281118911E-2</v>
      </c>
      <c r="N64" s="40">
        <f t="shared" si="14"/>
        <v>8.9587652863543712E-2</v>
      </c>
      <c r="O64" s="40">
        <f t="shared" si="14"/>
        <v>0.12172059190185738</v>
      </c>
      <c r="P64" s="40">
        <f>(1/12)*(O64+N64+M64+L64+K64+J64+I64+H64+G64+F64+E64+D64)*100</f>
        <v>49.839972798553198</v>
      </c>
      <c r="Q64" s="46">
        <f>IF(P64&gt;=15,0,IF(AND(P64&gt;5,P64&lt;15),((15-P64)/10),IF(P64&lt;=5,1)))</f>
        <v>0</v>
      </c>
    </row>
    <row r="65" spans="1:17" ht="20.25" customHeight="1" x14ac:dyDescent="0.25">
      <c r="A65" s="6">
        <v>972</v>
      </c>
      <c r="B65" s="267" t="s">
        <v>16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9"/>
    </row>
    <row r="66" spans="1:17" x14ac:dyDescent="0.25">
      <c r="A66" s="6"/>
      <c r="B66" s="34" t="s">
        <v>45</v>
      </c>
      <c r="C66" s="41">
        <v>1</v>
      </c>
      <c r="D66" s="237">
        <v>4771.7</v>
      </c>
      <c r="E66" s="237">
        <v>17784.5</v>
      </c>
      <c r="F66" s="237">
        <v>20181</v>
      </c>
      <c r="G66" s="237">
        <v>21337.4</v>
      </c>
      <c r="H66" s="237">
        <v>10974.7</v>
      </c>
      <c r="I66" s="237">
        <v>17459.900000000001</v>
      </c>
      <c r="J66" s="237">
        <v>61089.1</v>
      </c>
      <c r="K66" s="237">
        <v>45478.5</v>
      </c>
      <c r="L66" s="237">
        <v>32597.21</v>
      </c>
      <c r="M66" s="237">
        <v>283809.05</v>
      </c>
      <c r="N66" s="237">
        <v>19695.75</v>
      </c>
      <c r="O66" s="237">
        <v>25812.720000000001</v>
      </c>
      <c r="P66" s="35"/>
      <c r="Q66" s="35"/>
    </row>
    <row r="67" spans="1:17" x14ac:dyDescent="0.25">
      <c r="A67" s="6"/>
      <c r="B67" s="34" t="s">
        <v>46</v>
      </c>
      <c r="C67" s="34"/>
      <c r="D67" s="239">
        <v>2315.6799999999998</v>
      </c>
      <c r="E67" s="239">
        <v>13159.4</v>
      </c>
      <c r="F67" s="239">
        <v>14105.05</v>
      </c>
      <c r="G67" s="239">
        <v>19433.63</v>
      </c>
      <c r="H67" s="239">
        <v>10549.37</v>
      </c>
      <c r="I67" s="239">
        <v>17905.04</v>
      </c>
      <c r="J67" s="239">
        <v>33060.269999999997</v>
      </c>
      <c r="K67" s="239">
        <v>29143.07</v>
      </c>
      <c r="L67" s="239">
        <v>33308.26</v>
      </c>
      <c r="M67" s="239">
        <v>48659.53</v>
      </c>
      <c r="N67" s="239">
        <v>184346.28</v>
      </c>
      <c r="O67" s="240">
        <v>132244.14000000001</v>
      </c>
      <c r="P67" s="35"/>
      <c r="Q67" s="35"/>
    </row>
    <row r="68" spans="1:17" x14ac:dyDescent="0.25">
      <c r="A68" s="6"/>
      <c r="B68" s="34" t="s">
        <v>61</v>
      </c>
      <c r="C68" s="34"/>
      <c r="D68" s="40">
        <f>IMABS(D67-D66)/D67</f>
        <v>1.0606042285635322</v>
      </c>
      <c r="E68" s="40">
        <f t="shared" ref="E68:O68" si="15">IMABS(E67-E66)/E67</f>
        <v>0.35146739213034034</v>
      </c>
      <c r="F68" s="40">
        <f t="shared" si="15"/>
        <v>0.43076415893598402</v>
      </c>
      <c r="G68" s="40">
        <f t="shared" si="15"/>
        <v>9.7962655458604511E-2</v>
      </c>
      <c r="H68" s="40">
        <f t="shared" si="15"/>
        <v>4.0318047428424625E-2</v>
      </c>
      <c r="I68" s="40">
        <f t="shared" si="15"/>
        <v>2.4861156411825909E-2</v>
      </c>
      <c r="J68" s="40">
        <f t="shared" si="15"/>
        <v>0.84781007535631148</v>
      </c>
      <c r="K68" s="40">
        <f t="shared" si="15"/>
        <v>0.56052536675099773</v>
      </c>
      <c r="L68" s="40">
        <f t="shared" si="15"/>
        <v>2.1347557632851517E-2</v>
      </c>
      <c r="M68" s="40">
        <f t="shared" si="15"/>
        <v>4.8325481154462446</v>
      </c>
      <c r="N68" s="40">
        <f t="shared" si="15"/>
        <v>0.89315895064440687</v>
      </c>
      <c r="O68" s="40">
        <f t="shared" si="15"/>
        <v>0.80481010349494508</v>
      </c>
      <c r="P68" s="40">
        <f>(1/12)*(O68+N68+M68+L68+K68+J68+I68+H68+G68+F68+E68+D68)*100</f>
        <v>83.051481735453891</v>
      </c>
      <c r="Q68" s="46">
        <f>IF(P68&gt;=15,0,IF(AND(P68&gt;5,P68&lt;15),((15-P68)/10),IF(P68&lt;=5,1)))</f>
        <v>0</v>
      </c>
    </row>
    <row r="69" spans="1:17" ht="16.5" customHeight="1" x14ac:dyDescent="0.25">
      <c r="A69" s="6">
        <v>982</v>
      </c>
      <c r="B69" s="267" t="s">
        <v>17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9"/>
    </row>
    <row r="70" spans="1:17" x14ac:dyDescent="0.25">
      <c r="A70" s="6"/>
      <c r="B70" s="34" t="s">
        <v>45</v>
      </c>
      <c r="C70" s="41">
        <v>1</v>
      </c>
      <c r="D70" s="241">
        <v>8507.68</v>
      </c>
      <c r="E70" s="241">
        <v>16185.7</v>
      </c>
      <c r="F70" s="241">
        <v>20260.099999999999</v>
      </c>
      <c r="G70" s="241">
        <v>27817.78</v>
      </c>
      <c r="H70" s="241">
        <v>22026.05</v>
      </c>
      <c r="I70" s="241">
        <v>24216.7</v>
      </c>
      <c r="J70" s="241">
        <v>31781.63</v>
      </c>
      <c r="K70" s="241">
        <v>35244.199999999997</v>
      </c>
      <c r="L70" s="241">
        <v>33634.57</v>
      </c>
      <c r="M70" s="241">
        <v>75041.38</v>
      </c>
      <c r="N70" s="241">
        <v>83858.350000000006</v>
      </c>
      <c r="O70" s="241">
        <v>38333.199999999997</v>
      </c>
      <c r="P70" s="35"/>
      <c r="Q70" s="35"/>
    </row>
    <row r="71" spans="1:17" x14ac:dyDescent="0.25">
      <c r="A71" s="6"/>
      <c r="B71" s="34" t="s">
        <v>46</v>
      </c>
      <c r="C71" s="34"/>
      <c r="D71" s="239">
        <v>1856.85</v>
      </c>
      <c r="E71" s="239">
        <v>13299.3</v>
      </c>
      <c r="F71" s="239">
        <v>19900.32</v>
      </c>
      <c r="G71" s="239">
        <v>17831.82</v>
      </c>
      <c r="H71" s="239">
        <v>21699.8</v>
      </c>
      <c r="I71" s="239">
        <v>41249.120000000003</v>
      </c>
      <c r="J71" s="239">
        <v>20172.400000000001</v>
      </c>
      <c r="K71" s="239">
        <v>23444.29</v>
      </c>
      <c r="L71" s="239">
        <v>32224.45</v>
      </c>
      <c r="M71" s="239">
        <v>23709.26</v>
      </c>
      <c r="N71" s="239">
        <v>18884.11</v>
      </c>
      <c r="O71" s="240">
        <v>178834.46</v>
      </c>
      <c r="P71" s="35"/>
      <c r="Q71" s="35"/>
    </row>
    <row r="72" spans="1:17" x14ac:dyDescent="0.25">
      <c r="A72" s="6"/>
      <c r="B72" s="34" t="s">
        <v>61</v>
      </c>
      <c r="C72" s="34"/>
      <c r="D72" s="40">
        <f>IMABS(D71-D70)/D71</f>
        <v>3.5817809731534589</v>
      </c>
      <c r="E72" s="40">
        <f t="shared" ref="E72:O72" si="16">IMABS(E71-E70)/E71</f>
        <v>0.21703397923198978</v>
      </c>
      <c r="F72" s="40">
        <f t="shared" si="16"/>
        <v>1.807910626562783E-2</v>
      </c>
      <c r="G72" s="40">
        <f t="shared" si="16"/>
        <v>0.56000789599715561</v>
      </c>
      <c r="H72" s="40">
        <f t="shared" si="16"/>
        <v>1.5034700780652357E-2</v>
      </c>
      <c r="I72" s="40">
        <f t="shared" si="16"/>
        <v>0.41291596038897316</v>
      </c>
      <c r="J72" s="40">
        <f t="shared" si="16"/>
        <v>0.57550068410303179</v>
      </c>
      <c r="K72" s="40">
        <f t="shared" si="16"/>
        <v>0.50331701237273541</v>
      </c>
      <c r="L72" s="40">
        <f t="shared" si="16"/>
        <v>4.3759319398779466E-2</v>
      </c>
      <c r="M72" s="40">
        <f t="shared" si="16"/>
        <v>2.1650663074258754</v>
      </c>
      <c r="N72" s="40">
        <f t="shared" si="16"/>
        <v>3.4406831987316324</v>
      </c>
      <c r="O72" s="40">
        <f t="shared" si="16"/>
        <v>0.78564981268151568</v>
      </c>
      <c r="P72" s="40">
        <f>(1/12)*(O72+N72+M72+L72+K72+J72+I72+H72+G72+F72+E72+D72)*100</f>
        <v>102.65690792109523</v>
      </c>
      <c r="Q72" s="46">
        <f>IF(P72&gt;=15,0,IF(AND(P72&gt;5,P72&lt;15),((15-P72)/10),IF(P72&lt;=5,1)))</f>
        <v>0</v>
      </c>
    </row>
    <row r="73" spans="1:17" ht="21" customHeight="1" x14ac:dyDescent="0.25">
      <c r="A73" s="6">
        <v>992</v>
      </c>
      <c r="B73" s="267" t="s">
        <v>18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9"/>
    </row>
    <row r="74" spans="1:17" x14ac:dyDescent="0.25">
      <c r="A74" s="6"/>
      <c r="B74" s="34" t="s">
        <v>45</v>
      </c>
      <c r="C74" s="41">
        <v>1</v>
      </c>
      <c r="D74" s="237">
        <v>12301.68</v>
      </c>
      <c r="E74" s="237">
        <v>33934.07</v>
      </c>
      <c r="F74" s="237">
        <v>41301.410000000003</v>
      </c>
      <c r="G74" s="237">
        <v>57169.73</v>
      </c>
      <c r="H74" s="237">
        <v>20880.27</v>
      </c>
      <c r="I74" s="237">
        <v>29831.21</v>
      </c>
      <c r="J74" s="237">
        <v>108034.86</v>
      </c>
      <c r="K74" s="237">
        <v>126825.5</v>
      </c>
      <c r="L74" s="237">
        <v>78775.83</v>
      </c>
      <c r="M74" s="237">
        <v>92983.41</v>
      </c>
      <c r="N74" s="237">
        <v>104680.12</v>
      </c>
      <c r="O74" s="237">
        <v>95550.25</v>
      </c>
      <c r="P74" s="35"/>
      <c r="Q74" s="35"/>
    </row>
    <row r="75" spans="1:17" ht="16.5" thickBot="1" x14ac:dyDescent="0.3">
      <c r="A75" s="6"/>
      <c r="B75" s="34" t="s">
        <v>46</v>
      </c>
      <c r="C75" s="34"/>
      <c r="D75" s="242">
        <v>3962.64</v>
      </c>
      <c r="E75" s="242">
        <v>29166.73</v>
      </c>
      <c r="F75" s="242">
        <v>43348.57</v>
      </c>
      <c r="G75" s="242">
        <v>53805.88</v>
      </c>
      <c r="H75" s="242">
        <v>18464.11</v>
      </c>
      <c r="I75" s="242">
        <v>36892.17</v>
      </c>
      <c r="J75" s="242">
        <v>61165.62</v>
      </c>
      <c r="K75" s="242">
        <v>57838.43</v>
      </c>
      <c r="L75" s="242">
        <v>65267.73</v>
      </c>
      <c r="M75" s="242">
        <v>55386.99</v>
      </c>
      <c r="N75" s="242">
        <v>73033.820000000007</v>
      </c>
      <c r="O75" s="243">
        <v>301879.8</v>
      </c>
      <c r="P75" s="35"/>
      <c r="Q75" s="46"/>
    </row>
    <row r="76" spans="1:17" ht="16.5" thickBot="1" x14ac:dyDescent="0.3">
      <c r="A76" s="6"/>
      <c r="B76" s="34" t="s">
        <v>61</v>
      </c>
      <c r="C76" s="244"/>
      <c r="D76" s="246">
        <f>IMABS(D75-D74)/D75</f>
        <v>2.1044152383259647</v>
      </c>
      <c r="E76" s="247">
        <f t="shared" ref="E76:O76" si="17">IMABS(E75-E74)/E75</f>
        <v>0.16345130222002946</v>
      </c>
      <c r="F76" s="247">
        <f t="shared" si="17"/>
        <v>4.7225548616713221E-2</v>
      </c>
      <c r="G76" s="247">
        <f t="shared" si="17"/>
        <v>6.2518260086072489E-2</v>
      </c>
      <c r="H76" s="247">
        <f t="shared" si="17"/>
        <v>0.13085710602893938</v>
      </c>
      <c r="I76" s="247">
        <f t="shared" si="17"/>
        <v>0.19139454252758781</v>
      </c>
      <c r="J76" s="247">
        <f t="shared" si="17"/>
        <v>0.76626771706066243</v>
      </c>
      <c r="K76" s="247">
        <f t="shared" si="17"/>
        <v>1.1927548863273087</v>
      </c>
      <c r="L76" s="247">
        <f t="shared" si="17"/>
        <v>0.20696445241775679</v>
      </c>
      <c r="M76" s="247">
        <f t="shared" si="17"/>
        <v>0.67879514665808716</v>
      </c>
      <c r="N76" s="247">
        <f t="shared" si="17"/>
        <v>0.43331021162524408</v>
      </c>
      <c r="O76" s="248">
        <f t="shared" si="17"/>
        <v>0.68348246553760805</v>
      </c>
      <c r="P76" s="245">
        <f>(1/12)*(O76+N76+M76+L76+K76+J76+I76+H76+G76+F76+E76+D76)*100</f>
        <v>55.511973978599784</v>
      </c>
      <c r="Q76" s="46">
        <f>IF(P76&gt;=15,0,IF(AND(P76&gt;5,P76&lt;15),((15-P76)/10),IF(P76&lt;=5,1)))</f>
        <v>0</v>
      </c>
    </row>
    <row r="77" spans="1:17" x14ac:dyDescent="0.25">
      <c r="A77" s="42"/>
      <c r="B77" s="43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  <c r="Q77" s="45"/>
    </row>
    <row r="78" spans="1:17" x14ac:dyDescent="0.25">
      <c r="A78" s="42"/>
      <c r="B78" s="43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5"/>
    </row>
  </sheetData>
  <mergeCells count="21">
    <mergeCell ref="B33:Q33"/>
    <mergeCell ref="A1:Q1"/>
    <mergeCell ref="D3:Q3"/>
    <mergeCell ref="D4:Q4"/>
    <mergeCell ref="B5:Q5"/>
    <mergeCell ref="B9:Q9"/>
    <mergeCell ref="B13:Q13"/>
    <mergeCell ref="B17:Q17"/>
    <mergeCell ref="B21:Q21"/>
    <mergeCell ref="B25:Q25"/>
    <mergeCell ref="B29:Q29"/>
    <mergeCell ref="B61:Q61"/>
    <mergeCell ref="B65:Q65"/>
    <mergeCell ref="B69:Q69"/>
    <mergeCell ref="B73:Q73"/>
    <mergeCell ref="B37:Q37"/>
    <mergeCell ref="B41:Q41"/>
    <mergeCell ref="B45:Q45"/>
    <mergeCell ref="B49:Q49"/>
    <mergeCell ref="B53:Q53"/>
    <mergeCell ref="B57:Q57"/>
  </mergeCells>
  <pageMargins left="0.78740157480314965" right="0.39370078740157483" top="0.39370078740157483" bottom="0.78740157480314965" header="0.31496062992125984" footer="0.31496062992125984"/>
  <pageSetup paperSize="8" scale="59" orientation="portrait" r:id="rId1"/>
  <rowBreaks count="1" manualBreakCount="1">
    <brk id="8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3.1</vt:lpstr>
      <vt:lpstr>3.2</vt:lpstr>
      <vt:lpstr>4.1</vt:lpstr>
      <vt:lpstr>4.2</vt:lpstr>
      <vt:lpstr>4.3</vt:lpstr>
      <vt:lpstr>4.4</vt:lpstr>
      <vt:lpstr>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Наталья С. Чернавцева</cp:lastModifiedBy>
  <cp:lastPrinted>2023-06-15T14:13:18Z</cp:lastPrinted>
  <dcterms:created xsi:type="dcterms:W3CDTF">2020-04-16T09:54:41Z</dcterms:created>
  <dcterms:modified xsi:type="dcterms:W3CDTF">2023-06-16T12:52:15Z</dcterms:modified>
</cp:coreProperties>
</file>