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21\Финансовый менеджмент за 2020 год\Свод и Расчет за 2020 год\Фин менедж\"/>
    </mc:Choice>
  </mc:AlternateContent>
  <bookViews>
    <workbookView xWindow="0" yWindow="0" windowWidth="17700" windowHeight="10920" firstSheet="16" activeTab="32"/>
  </bookViews>
  <sheets>
    <sheet name="1.1" sheetId="4" r:id="rId1"/>
    <sheet name="1.2" sheetId="5" r:id="rId2"/>
    <sheet name="1.3" sheetId="40" r:id="rId3"/>
    <sheet name="1.4" sheetId="7" r:id="rId4"/>
    <sheet name="1.5" sheetId="6" r:id="rId5"/>
    <sheet name="2.1" sheetId="10" r:id="rId6"/>
    <sheet name="2.2" sheetId="23" r:id="rId7"/>
    <sheet name="2.3" sheetId="19" r:id="rId8"/>
    <sheet name="2.4" sheetId="28" r:id="rId9"/>
    <sheet name="2.5" sheetId="8" r:id="rId10"/>
    <sheet name="2.6" sheetId="44" r:id="rId11"/>
    <sheet name="2.7" sheetId="22" r:id="rId12"/>
    <sheet name="2.8" sheetId="12" r:id="rId13"/>
    <sheet name="2.9" sheetId="13" r:id="rId14"/>
    <sheet name="2.10" sheetId="21" r:id="rId15"/>
    <sheet name="2.11" sheetId="41" r:id="rId16"/>
    <sheet name="2.12" sheetId="20" r:id="rId17"/>
    <sheet name="2.13" sheetId="15" r:id="rId18"/>
    <sheet name="2.14" sheetId="1" r:id="rId19"/>
    <sheet name="2.15" sheetId="31" r:id="rId20"/>
    <sheet name="2.16" sheetId="45" r:id="rId21"/>
    <sheet name="2.17" sheetId="18" r:id="rId22"/>
    <sheet name="2.18" sheetId="32" r:id="rId23"/>
    <sheet name="2.19" sheetId="33" r:id="rId24"/>
    <sheet name="2.20" sheetId="36" r:id="rId25"/>
    <sheet name="2.21" sheetId="34" r:id="rId26"/>
    <sheet name="2.22" sheetId="35" r:id="rId27"/>
    <sheet name="3.1" sheetId="29" r:id="rId28"/>
    <sheet name="3.2" sheetId="30" r:id="rId29"/>
    <sheet name="4.1" sheetId="42" r:id="rId30"/>
    <sheet name="4.2" sheetId="43" r:id="rId31"/>
    <sheet name="4.3" sheetId="27" r:id="rId32"/>
    <sheet name="4.4" sheetId="26" r:id="rId33"/>
    <sheet name="5.1" sheetId="24" r:id="rId34"/>
    <sheet name="5.2" sheetId="37" r:id="rId35"/>
    <sheet name="5.3" sheetId="38" r:id="rId36"/>
    <sheet name="5.4" sheetId="39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2" l="1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3" i="42"/>
  <c r="F12" i="26" l="1"/>
  <c r="F13" i="26"/>
  <c r="F14" i="26"/>
  <c r="F16" i="26"/>
  <c r="F16" i="39" l="1"/>
  <c r="F11" i="39"/>
  <c r="F8" i="39"/>
  <c r="F6" i="39"/>
  <c r="G4" i="38"/>
  <c r="G13" i="37" l="1"/>
  <c r="G8" i="37"/>
  <c r="F7" i="37"/>
  <c r="F8" i="37"/>
  <c r="F9" i="37"/>
  <c r="F11" i="37"/>
  <c r="F12" i="37"/>
  <c r="F13" i="37"/>
  <c r="F15" i="37"/>
  <c r="F16" i="37"/>
  <c r="F17" i="37"/>
  <c r="F18" i="37"/>
  <c r="F19" i="37"/>
  <c r="F20" i="37"/>
  <c r="F21" i="37"/>
  <c r="F4" i="37"/>
  <c r="D22" i="37"/>
  <c r="F18" i="43" l="1"/>
  <c r="F21" i="43"/>
  <c r="F5" i="43"/>
  <c r="F13" i="13" l="1"/>
  <c r="F14" i="13"/>
  <c r="F15" i="13"/>
  <c r="N5" i="22" l="1"/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4" i="5"/>
  <c r="F4" i="45" l="1"/>
  <c r="F5" i="45"/>
  <c r="F6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3" i="45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3" i="31"/>
  <c r="I15" i="6" l="1"/>
  <c r="I13" i="6"/>
  <c r="I5" i="6"/>
  <c r="I12" i="6"/>
  <c r="F17" i="40" l="1"/>
  <c r="F12" i="40"/>
  <c r="F9" i="40"/>
  <c r="F5" i="40"/>
  <c r="F4" i="35" l="1"/>
  <c r="F11" i="36" l="1"/>
  <c r="F9" i="36"/>
  <c r="F8" i="36"/>
  <c r="F4" i="36"/>
  <c r="F13" i="33" l="1"/>
  <c r="F14" i="33"/>
  <c r="F12" i="33"/>
  <c r="F11" i="33"/>
  <c r="F4" i="33"/>
  <c r="F5" i="34"/>
  <c r="F8" i="34"/>
  <c r="F9" i="34"/>
  <c r="F11" i="34"/>
  <c r="F12" i="34"/>
  <c r="F15" i="34"/>
  <c r="F17" i="34"/>
  <c r="F18" i="34"/>
  <c r="F19" i="34"/>
  <c r="F20" i="34"/>
  <c r="F21" i="34"/>
  <c r="F4" i="34"/>
  <c r="H4" i="18" l="1"/>
  <c r="G14" i="15" l="1"/>
  <c r="G15" i="15"/>
  <c r="G16" i="15"/>
  <c r="G17" i="15"/>
  <c r="G18" i="15"/>
  <c r="G19" i="15"/>
  <c r="G20" i="15"/>
  <c r="G21" i="15"/>
  <c r="G22" i="15"/>
  <c r="G11" i="15"/>
  <c r="G12" i="15"/>
  <c r="G13" i="15"/>
  <c r="G7" i="15"/>
  <c r="G8" i="15"/>
  <c r="G9" i="15"/>
  <c r="G10" i="15"/>
  <c r="G5" i="15"/>
  <c r="G6" i="15"/>
  <c r="G4" i="15"/>
  <c r="L5" i="5" l="1"/>
  <c r="E56" i="44" l="1"/>
  <c r="F56" i="44"/>
  <c r="G56" i="44"/>
  <c r="H56" i="44"/>
  <c r="I56" i="44"/>
  <c r="J56" i="44"/>
  <c r="K56" i="44"/>
  <c r="L56" i="44"/>
  <c r="M56" i="44"/>
  <c r="N56" i="44"/>
  <c r="O56" i="44"/>
  <c r="D56" i="44"/>
  <c r="E8" i="44"/>
  <c r="F8" i="44"/>
  <c r="G8" i="44"/>
  <c r="H8" i="44"/>
  <c r="I8" i="44"/>
  <c r="J8" i="44"/>
  <c r="K8" i="44"/>
  <c r="L8" i="44"/>
  <c r="M8" i="44"/>
  <c r="N8" i="44"/>
  <c r="O8" i="44"/>
  <c r="D60" i="44" l="1"/>
  <c r="D8" i="44"/>
  <c r="P56" i="44" l="1"/>
  <c r="Q56" i="44" s="1"/>
  <c r="F16" i="8"/>
  <c r="G12" i="23" l="1"/>
  <c r="G13" i="23"/>
  <c r="G14" i="23"/>
  <c r="G15" i="23"/>
  <c r="G16" i="23"/>
  <c r="G17" i="23"/>
  <c r="G18" i="23"/>
  <c r="G19" i="23"/>
  <c r="G20" i="23"/>
  <c r="G21" i="23"/>
  <c r="G22" i="23"/>
  <c r="G10" i="23"/>
  <c r="G11" i="23"/>
  <c r="G5" i="23"/>
  <c r="G6" i="23"/>
  <c r="G7" i="23"/>
  <c r="G8" i="23"/>
  <c r="G9" i="23"/>
  <c r="G4" i="23"/>
  <c r="G19" i="28"/>
  <c r="G20" i="28"/>
  <c r="G21" i="28"/>
  <c r="G22" i="28"/>
  <c r="G17" i="28"/>
  <c r="G18" i="28"/>
  <c r="G12" i="28"/>
  <c r="G13" i="28"/>
  <c r="G14" i="28"/>
  <c r="G15" i="28"/>
  <c r="G16" i="28"/>
  <c r="G6" i="28"/>
  <c r="G7" i="28"/>
  <c r="G8" i="28"/>
  <c r="G9" i="28"/>
  <c r="G10" i="28"/>
  <c r="G11" i="28"/>
  <c r="G5" i="28"/>
  <c r="G4" i="28"/>
  <c r="F16" i="28"/>
  <c r="E4" i="23" l="1"/>
  <c r="F4" i="30" l="1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3" i="30"/>
  <c r="G5" i="30" l="1"/>
  <c r="G14" i="30"/>
  <c r="G6" i="30"/>
  <c r="G10" i="30"/>
  <c r="G21" i="30"/>
  <c r="G18" i="30"/>
  <c r="G3" i="30"/>
  <c r="G8" i="30"/>
  <c r="G12" i="30"/>
  <c r="G16" i="30"/>
  <c r="G20" i="30"/>
  <c r="G7" i="30"/>
  <c r="G11" i="30"/>
  <c r="G15" i="30"/>
  <c r="G19" i="30"/>
  <c r="G4" i="30"/>
  <c r="G9" i="30"/>
  <c r="G13" i="30"/>
  <c r="G17" i="30"/>
  <c r="F5" i="41"/>
  <c r="F13" i="41"/>
  <c r="F14" i="41"/>
  <c r="F15" i="41"/>
  <c r="F12" i="41"/>
  <c r="G5" i="18" l="1"/>
  <c r="H5" i="18" s="1"/>
  <c r="G6" i="18"/>
  <c r="H6" i="18" s="1"/>
  <c r="G7" i="18"/>
  <c r="H7" i="18" s="1"/>
  <c r="G8" i="18"/>
  <c r="H8" i="18" s="1"/>
  <c r="G9" i="18"/>
  <c r="H9" i="18" s="1"/>
  <c r="G10" i="18"/>
  <c r="H10" i="18" s="1"/>
  <c r="G11" i="18"/>
  <c r="H11" i="18" s="1"/>
  <c r="G12" i="18"/>
  <c r="H12" i="18" s="1"/>
  <c r="G13" i="18"/>
  <c r="H13" i="18" s="1"/>
  <c r="G14" i="18"/>
  <c r="H14" i="18" s="1"/>
  <c r="G15" i="18"/>
  <c r="H15" i="18" s="1"/>
  <c r="G16" i="18"/>
  <c r="H16" i="18" s="1"/>
  <c r="G17" i="18"/>
  <c r="H17" i="18" s="1"/>
  <c r="G18" i="18"/>
  <c r="H18" i="18" s="1"/>
  <c r="G19" i="18"/>
  <c r="H19" i="18" s="1"/>
  <c r="G20" i="18"/>
  <c r="H20" i="18" s="1"/>
  <c r="G21" i="18"/>
  <c r="H21" i="18" s="1"/>
  <c r="G22" i="18"/>
  <c r="H22" i="18" s="1"/>
  <c r="G4" i="18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3" i="3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4" i="15"/>
  <c r="E80" i="44"/>
  <c r="F80" i="44"/>
  <c r="G80" i="44"/>
  <c r="H80" i="44"/>
  <c r="I80" i="44"/>
  <c r="J80" i="44"/>
  <c r="K80" i="44"/>
  <c r="L80" i="44"/>
  <c r="M80" i="44"/>
  <c r="N80" i="44"/>
  <c r="O80" i="44"/>
  <c r="D80" i="44"/>
  <c r="E76" i="44"/>
  <c r="F76" i="44"/>
  <c r="G76" i="44"/>
  <c r="H76" i="44"/>
  <c r="I76" i="44"/>
  <c r="J76" i="44"/>
  <c r="K76" i="44"/>
  <c r="L76" i="44"/>
  <c r="M76" i="44"/>
  <c r="N76" i="44"/>
  <c r="O76" i="44"/>
  <c r="D76" i="44"/>
  <c r="E72" i="44"/>
  <c r="F72" i="44"/>
  <c r="G72" i="44"/>
  <c r="H72" i="44"/>
  <c r="I72" i="44"/>
  <c r="J72" i="44"/>
  <c r="K72" i="44"/>
  <c r="L72" i="44"/>
  <c r="M72" i="44"/>
  <c r="N72" i="44"/>
  <c r="O72" i="44"/>
  <c r="D72" i="44"/>
  <c r="E68" i="44"/>
  <c r="F68" i="44"/>
  <c r="G68" i="44"/>
  <c r="H68" i="44"/>
  <c r="I68" i="44"/>
  <c r="J68" i="44"/>
  <c r="K68" i="44"/>
  <c r="L68" i="44"/>
  <c r="M68" i="44"/>
  <c r="N68" i="44"/>
  <c r="O68" i="44"/>
  <c r="D68" i="44"/>
  <c r="E64" i="44"/>
  <c r="F64" i="44"/>
  <c r="G64" i="44"/>
  <c r="H64" i="44"/>
  <c r="I64" i="44"/>
  <c r="J64" i="44"/>
  <c r="K64" i="44"/>
  <c r="L64" i="44"/>
  <c r="M64" i="44"/>
  <c r="N64" i="44"/>
  <c r="O64" i="44"/>
  <c r="D64" i="44"/>
  <c r="E60" i="44"/>
  <c r="F60" i="44"/>
  <c r="G60" i="44"/>
  <c r="H60" i="44"/>
  <c r="I60" i="44"/>
  <c r="J60" i="44"/>
  <c r="K60" i="44"/>
  <c r="L60" i="44"/>
  <c r="M60" i="44"/>
  <c r="N60" i="44"/>
  <c r="O60" i="44"/>
  <c r="E52" i="44"/>
  <c r="F52" i="44"/>
  <c r="G52" i="44"/>
  <c r="H52" i="44"/>
  <c r="I52" i="44"/>
  <c r="J52" i="44"/>
  <c r="K52" i="44"/>
  <c r="L52" i="44"/>
  <c r="M52" i="44"/>
  <c r="N52" i="44"/>
  <c r="O52" i="44"/>
  <c r="D52" i="44"/>
  <c r="E48" i="44"/>
  <c r="F48" i="44"/>
  <c r="G48" i="44"/>
  <c r="H48" i="44"/>
  <c r="I48" i="44"/>
  <c r="J48" i="44"/>
  <c r="K48" i="44"/>
  <c r="L48" i="44"/>
  <c r="M48" i="44"/>
  <c r="N48" i="44"/>
  <c r="O48" i="44"/>
  <c r="D48" i="44"/>
  <c r="E40" i="44"/>
  <c r="F40" i="44"/>
  <c r="G40" i="44"/>
  <c r="H40" i="44"/>
  <c r="I40" i="44"/>
  <c r="J40" i="44"/>
  <c r="K40" i="44"/>
  <c r="L40" i="44"/>
  <c r="M40" i="44"/>
  <c r="N40" i="44"/>
  <c r="O40" i="44"/>
  <c r="D40" i="44"/>
  <c r="E44" i="44"/>
  <c r="F44" i="44"/>
  <c r="G44" i="44"/>
  <c r="H44" i="44"/>
  <c r="I44" i="44"/>
  <c r="J44" i="44"/>
  <c r="K44" i="44"/>
  <c r="L44" i="44"/>
  <c r="M44" i="44"/>
  <c r="N44" i="44"/>
  <c r="O44" i="44"/>
  <c r="D44" i="44"/>
  <c r="E36" i="44"/>
  <c r="F36" i="44"/>
  <c r="G36" i="44"/>
  <c r="H36" i="44"/>
  <c r="I36" i="44"/>
  <c r="J36" i="44"/>
  <c r="K36" i="44"/>
  <c r="L36" i="44"/>
  <c r="M36" i="44"/>
  <c r="N36" i="44"/>
  <c r="O36" i="44"/>
  <c r="D36" i="44"/>
  <c r="E32" i="44"/>
  <c r="F32" i="44"/>
  <c r="G32" i="44"/>
  <c r="H32" i="44"/>
  <c r="I32" i="44"/>
  <c r="J32" i="44"/>
  <c r="K32" i="44"/>
  <c r="L32" i="44"/>
  <c r="M32" i="44"/>
  <c r="N32" i="44"/>
  <c r="O32" i="44"/>
  <c r="D32" i="44"/>
  <c r="E28" i="44"/>
  <c r="F28" i="44"/>
  <c r="G28" i="44"/>
  <c r="H28" i="44"/>
  <c r="I28" i="44"/>
  <c r="J28" i="44"/>
  <c r="K28" i="44"/>
  <c r="L28" i="44"/>
  <c r="M28" i="44"/>
  <c r="N28" i="44"/>
  <c r="O28" i="44"/>
  <c r="D28" i="44"/>
  <c r="E24" i="44"/>
  <c r="F24" i="44"/>
  <c r="G24" i="44"/>
  <c r="H24" i="44"/>
  <c r="I24" i="44"/>
  <c r="J24" i="44"/>
  <c r="K24" i="44"/>
  <c r="L24" i="44"/>
  <c r="M24" i="44"/>
  <c r="N24" i="44"/>
  <c r="O24" i="44"/>
  <c r="D24" i="44"/>
  <c r="E20" i="44"/>
  <c r="F20" i="44"/>
  <c r="G20" i="44"/>
  <c r="H20" i="44"/>
  <c r="I20" i="44"/>
  <c r="J20" i="44"/>
  <c r="K20" i="44"/>
  <c r="L20" i="44"/>
  <c r="M20" i="44"/>
  <c r="N20" i="44"/>
  <c r="O20" i="44"/>
  <c r="D20" i="44"/>
  <c r="E12" i="44"/>
  <c r="F12" i="44"/>
  <c r="G12" i="44"/>
  <c r="H12" i="44"/>
  <c r="I12" i="44"/>
  <c r="J12" i="44"/>
  <c r="K12" i="44"/>
  <c r="L12" i="44"/>
  <c r="M12" i="44"/>
  <c r="N12" i="44"/>
  <c r="O12" i="44"/>
  <c r="D12" i="44"/>
  <c r="E16" i="44"/>
  <c r="F16" i="44"/>
  <c r="G16" i="44"/>
  <c r="H16" i="44"/>
  <c r="I16" i="44"/>
  <c r="J16" i="44"/>
  <c r="K16" i="44"/>
  <c r="L16" i="44"/>
  <c r="M16" i="44"/>
  <c r="N16" i="44"/>
  <c r="O16" i="44"/>
  <c r="D16" i="44"/>
  <c r="P80" i="44" l="1"/>
  <c r="Q80" i="44" s="1"/>
  <c r="P8" i="44"/>
  <c r="Q8" i="44" s="1"/>
  <c r="P76" i="44"/>
  <c r="Q76" i="44" s="1"/>
  <c r="P72" i="44"/>
  <c r="Q72" i="44" s="1"/>
  <c r="P64" i="44"/>
  <c r="Q64" i="44" s="1"/>
  <c r="P68" i="44"/>
  <c r="Q68" i="44" s="1"/>
  <c r="P60" i="44"/>
  <c r="Q60" i="44" s="1"/>
  <c r="P48" i="44"/>
  <c r="Q48" i="44" s="1"/>
  <c r="P44" i="44"/>
  <c r="Q44" i="44" s="1"/>
  <c r="P32" i="44"/>
  <c r="Q32" i="44" s="1"/>
  <c r="P36" i="44"/>
  <c r="Q36" i="44" s="1"/>
  <c r="P52" i="44"/>
  <c r="Q52" i="44" s="1"/>
  <c r="P40" i="44"/>
  <c r="Q40" i="44" s="1"/>
  <c r="P28" i="44"/>
  <c r="Q28" i="44" s="1"/>
  <c r="P24" i="44"/>
  <c r="Q24" i="44" s="1"/>
  <c r="P20" i="44"/>
  <c r="Q20" i="44" s="1"/>
  <c r="P16" i="44"/>
  <c r="Q16" i="44" s="1"/>
  <c r="P12" i="44"/>
  <c r="Q12" i="44" s="1"/>
  <c r="F12" i="35" l="1"/>
  <c r="F13" i="35"/>
  <c r="F14" i="35"/>
  <c r="F11" i="35"/>
  <c r="F12" i="36"/>
  <c r="F13" i="36"/>
  <c r="F14" i="36"/>
  <c r="F16" i="36"/>
  <c r="F17" i="36"/>
  <c r="F18" i="36"/>
  <c r="F19" i="36"/>
  <c r="F20" i="36"/>
  <c r="F21" i="36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3" i="32"/>
  <c r="F22" i="28" l="1"/>
  <c r="F21" i="28"/>
  <c r="F20" i="28"/>
  <c r="F19" i="28"/>
  <c r="F18" i="28"/>
  <c r="F17" i="28"/>
  <c r="F15" i="28"/>
  <c r="F14" i="28"/>
  <c r="F13" i="28"/>
  <c r="F12" i="28"/>
  <c r="F11" i="28"/>
  <c r="F10" i="28"/>
  <c r="F9" i="28"/>
  <c r="F8" i="28"/>
  <c r="F7" i="28"/>
  <c r="F6" i="28"/>
  <c r="F5" i="28"/>
  <c r="F4" i="28"/>
  <c r="F5" i="20" l="1"/>
  <c r="G5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F12" i="20"/>
  <c r="G12" i="20" s="1"/>
  <c r="F13" i="20"/>
  <c r="G13" i="20" s="1"/>
  <c r="F14" i="20"/>
  <c r="G14" i="20" s="1"/>
  <c r="F15" i="20"/>
  <c r="G15" i="20" s="1"/>
  <c r="F16" i="20"/>
  <c r="G16" i="20" s="1"/>
  <c r="F17" i="20"/>
  <c r="G17" i="20" s="1"/>
  <c r="F18" i="20"/>
  <c r="G18" i="20" s="1"/>
  <c r="F19" i="20"/>
  <c r="G19" i="20" s="1"/>
  <c r="F20" i="20"/>
  <c r="G20" i="20" s="1"/>
  <c r="F21" i="20"/>
  <c r="G21" i="20" s="1"/>
  <c r="F22" i="20"/>
  <c r="G22" i="20" s="1"/>
  <c r="F4" i="20"/>
  <c r="G4" i="20" s="1"/>
  <c r="F12" i="27"/>
  <c r="F14" i="27" l="1"/>
  <c r="F13" i="27"/>
  <c r="L11" i="24"/>
  <c r="I5" i="24" l="1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4" i="24"/>
  <c r="F13" i="21"/>
  <c r="F14" i="21"/>
  <c r="F15" i="21"/>
  <c r="F12" i="21"/>
  <c r="F5" i="21"/>
  <c r="K21" i="24" l="1"/>
  <c r="L21" i="24" s="1"/>
  <c r="K17" i="24"/>
  <c r="L17" i="24" s="1"/>
  <c r="K13" i="24"/>
  <c r="L13" i="24" s="1"/>
  <c r="K4" i="24"/>
  <c r="L4" i="24" s="1"/>
  <c r="K19" i="24"/>
  <c r="L19" i="24" s="1"/>
  <c r="K15" i="24"/>
  <c r="L15" i="24" s="1"/>
  <c r="K7" i="24"/>
  <c r="L7" i="24" s="1"/>
  <c r="K8" i="24"/>
  <c r="L8" i="24" s="1"/>
  <c r="K9" i="24"/>
  <c r="L9" i="24" s="1"/>
  <c r="K5" i="24"/>
  <c r="L5" i="24" s="1"/>
  <c r="K20" i="24"/>
  <c r="L20" i="24" s="1"/>
  <c r="K16" i="24"/>
  <c r="L16" i="24" s="1"/>
  <c r="K12" i="24"/>
  <c r="L12" i="24" s="1"/>
  <c r="K22" i="24"/>
  <c r="L22" i="24" s="1"/>
  <c r="K18" i="24"/>
  <c r="L18" i="24" s="1"/>
  <c r="K14" i="24"/>
  <c r="L14" i="24" s="1"/>
  <c r="K10" i="24"/>
  <c r="L10" i="24" s="1"/>
  <c r="K6" i="24"/>
  <c r="L6" i="24" s="1"/>
  <c r="F16" i="27"/>
  <c r="F19" i="26"/>
  <c r="F19" i="27"/>
  <c r="F18" i="26"/>
  <c r="F18" i="27"/>
  <c r="F21" i="26"/>
  <c r="F21" i="27"/>
  <c r="F20" i="26"/>
  <c r="F20" i="27"/>
  <c r="F17" i="26"/>
  <c r="F17" i="27"/>
  <c r="F11" i="26"/>
  <c r="F11" i="27"/>
  <c r="F9" i="26"/>
  <c r="F9" i="27"/>
  <c r="F8" i="27"/>
  <c r="F8" i="26"/>
  <c r="F4" i="26"/>
  <c r="F4" i="27"/>
  <c r="F5" i="23" l="1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4" i="23"/>
  <c r="F12" i="13" l="1"/>
  <c r="F22" i="10"/>
  <c r="F21" i="10"/>
  <c r="F20" i="10"/>
  <c r="F19" i="10"/>
  <c r="F18" i="10"/>
  <c r="F17" i="10"/>
  <c r="F16" i="10"/>
  <c r="F15" i="10"/>
  <c r="F14" i="10"/>
  <c r="F13" i="10"/>
  <c r="F12" i="10"/>
  <c r="F10" i="10"/>
  <c r="F9" i="10"/>
  <c r="F5" i="10"/>
  <c r="F22" i="8" l="1"/>
  <c r="F21" i="8"/>
  <c r="F20" i="8"/>
  <c r="F19" i="8"/>
  <c r="F18" i="8"/>
  <c r="F17" i="8"/>
  <c r="F15" i="8"/>
  <c r="F14" i="8"/>
  <c r="F13" i="8"/>
  <c r="F12" i="8"/>
  <c r="F11" i="8"/>
  <c r="F10" i="8"/>
  <c r="G10" i="8" s="1"/>
  <c r="F9" i="8"/>
  <c r="F8" i="8"/>
  <c r="F7" i="8"/>
  <c r="F6" i="8"/>
  <c r="F5" i="8"/>
  <c r="F4" i="8"/>
  <c r="F13" i="7" l="1"/>
  <c r="F14" i="7"/>
  <c r="F15" i="7"/>
  <c r="F12" i="7"/>
  <c r="F5" i="7"/>
  <c r="L22" i="22" l="1"/>
  <c r="N22" i="22" s="1"/>
  <c r="O22" i="22" s="1"/>
  <c r="L21" i="22"/>
  <c r="N21" i="22" s="1"/>
  <c r="O21" i="22" s="1"/>
  <c r="L20" i="22"/>
  <c r="N20" i="22" s="1"/>
  <c r="O20" i="22" s="1"/>
  <c r="L19" i="22"/>
  <c r="N19" i="22" s="1"/>
  <c r="O19" i="22" s="1"/>
  <c r="L18" i="22"/>
  <c r="N18" i="22" s="1"/>
  <c r="O18" i="22" s="1"/>
  <c r="L17" i="22"/>
  <c r="N17" i="22" s="1"/>
  <c r="O17" i="22" s="1"/>
  <c r="L16" i="22"/>
  <c r="N16" i="22" s="1"/>
  <c r="O16" i="22" s="1"/>
  <c r="L15" i="22"/>
  <c r="N15" i="22" s="1"/>
  <c r="O15" i="22" s="1"/>
  <c r="L14" i="22"/>
  <c r="N14" i="22" s="1"/>
  <c r="O14" i="22" s="1"/>
  <c r="L13" i="22"/>
  <c r="N13" i="22" s="1"/>
  <c r="O13" i="22" s="1"/>
  <c r="L12" i="22"/>
  <c r="N12" i="22" s="1"/>
  <c r="O12" i="22" s="1"/>
  <c r="L11" i="22"/>
  <c r="N11" i="22" s="1"/>
  <c r="O11" i="22" s="1"/>
  <c r="L10" i="22"/>
  <c r="N10" i="22" s="1"/>
  <c r="O10" i="22" s="1"/>
  <c r="L9" i="22"/>
  <c r="N9" i="22" s="1"/>
  <c r="O9" i="22" s="1"/>
  <c r="L8" i="22"/>
  <c r="N8" i="22" s="1"/>
  <c r="O8" i="22" s="1"/>
  <c r="L7" i="22"/>
  <c r="N7" i="22" s="1"/>
  <c r="O7" i="22" s="1"/>
  <c r="L6" i="22"/>
  <c r="N6" i="22" s="1"/>
  <c r="O6" i="22" s="1"/>
  <c r="L5" i="22"/>
  <c r="O5" i="22" s="1"/>
  <c r="L4" i="22"/>
  <c r="N4" i="22" s="1"/>
  <c r="O4" i="22" s="1"/>
  <c r="G4" i="6"/>
  <c r="G5" i="6"/>
  <c r="H5" i="6" s="1"/>
  <c r="G6" i="6"/>
  <c r="G7" i="6"/>
  <c r="G8" i="6"/>
  <c r="G9" i="6"/>
  <c r="G10" i="6"/>
  <c r="G11" i="6"/>
  <c r="G12" i="6"/>
  <c r="H12" i="6" s="1"/>
  <c r="G13" i="6"/>
  <c r="H13" i="6" s="1"/>
  <c r="G14" i="6"/>
  <c r="H14" i="6" s="1"/>
  <c r="I14" i="6" s="1"/>
  <c r="G15" i="6"/>
  <c r="H15" i="6" s="1"/>
  <c r="G16" i="6"/>
  <c r="G17" i="6"/>
  <c r="G18" i="6"/>
  <c r="G19" i="6"/>
  <c r="G20" i="6"/>
  <c r="G21" i="6"/>
  <c r="G22" i="6"/>
  <c r="F22" i="4"/>
  <c r="F21" i="4"/>
  <c r="F20" i="4"/>
  <c r="F19" i="4"/>
  <c r="F18" i="4"/>
  <c r="F17" i="4"/>
  <c r="F16" i="4"/>
  <c r="H16" i="4" s="1"/>
  <c r="F15" i="4"/>
  <c r="F14" i="4"/>
  <c r="F13" i="4"/>
  <c r="H13" i="4" s="1"/>
  <c r="F12" i="4"/>
  <c r="F11" i="4"/>
  <c r="F10" i="4"/>
  <c r="F9" i="4"/>
  <c r="F8" i="4"/>
  <c r="F7" i="4"/>
  <c r="F6" i="4"/>
  <c r="F5" i="4"/>
  <c r="H5" i="4" s="1"/>
  <c r="F4" i="4"/>
  <c r="N5" i="5" l="1"/>
  <c r="L6" i="5"/>
  <c r="N6" i="5" s="1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N19" i="5" s="1"/>
  <c r="L20" i="5"/>
  <c r="N20" i="5" s="1"/>
  <c r="L21" i="5"/>
  <c r="N21" i="5" s="1"/>
  <c r="L22" i="5"/>
  <c r="N22" i="5" s="1"/>
  <c r="L4" i="5"/>
  <c r="N4" i="5" s="1"/>
</calcChain>
</file>

<file path=xl/sharedStrings.xml><?xml version="1.0" encoding="utf-8"?>
<sst xmlns="http://schemas.openxmlformats.org/spreadsheetml/2006/main" count="1462" uniqueCount="216">
  <si>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</si>
  <si>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</si>
  <si>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</si>
  <si>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</si>
  <si>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</si>
  <si>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</si>
  <si>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</si>
  <si>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Избирательная комиссия муниципального образования города-курорта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</si>
  <si>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</si>
  <si>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</si>
  <si>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</si>
  <si>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</si>
  <si>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</si>
  <si>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</si>
  <si>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</si>
  <si>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</si>
  <si>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</si>
  <si>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</si>
  <si>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</si>
  <si>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Код</t>
  </si>
  <si>
    <t>Оценка E (P_1.1), баллы</t>
  </si>
  <si>
    <t>Общая</t>
  </si>
  <si>
    <t>Общая без учета 205 счета</t>
  </si>
  <si>
    <t>форма 169</t>
  </si>
  <si>
    <t>форма 169 205счет</t>
  </si>
  <si>
    <t>форма 769(4)</t>
  </si>
  <si>
    <t>форма 769(4) 205счет</t>
  </si>
  <si>
    <t>форма 769(5)</t>
  </si>
  <si>
    <t>форма 769(5) 205счет</t>
  </si>
  <si>
    <t>форма 769(6)</t>
  </si>
  <si>
    <t>форма 769(6) 205счет</t>
  </si>
  <si>
    <t>Показатель P, %</t>
  </si>
  <si>
    <t>Оценка E (P), баллы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</si>
  <si>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</si>
  <si>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</si>
  <si>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</si>
  <si>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</si>
  <si>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</si>
  <si>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</si>
  <si>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</si>
  <si>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</si>
  <si>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</si>
  <si>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</si>
  <si>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</si>
  <si>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</si>
  <si>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Значение показателя, %</t>
  </si>
  <si>
    <t>Оценка</t>
  </si>
  <si>
    <t>кассовый план</t>
  </si>
  <si>
    <t>кассовое исполнение</t>
  </si>
  <si>
    <t xml:space="preserve">форма 0503169 </t>
  </si>
  <si>
    <t>форма 0503169 205счет</t>
  </si>
  <si>
    <t>форма 0503769(4)</t>
  </si>
  <si>
    <t>форма 0503769(4) 205счет</t>
  </si>
  <si>
    <t>форма 0503769(5)</t>
  </si>
  <si>
    <t>форма 0503769(5) 205счет</t>
  </si>
  <si>
    <t>форма 0503769(6)</t>
  </si>
  <si>
    <t>форма 0503769(6) 205счет</t>
  </si>
  <si>
    <t>форма 0503169</t>
  </si>
  <si>
    <t>форм 0503769(4)</t>
  </si>
  <si>
    <t>не оценивается</t>
  </si>
  <si>
    <t xml:space="preserve">Сведения об остатках денежных средств учреждения ф.0503779(4) На конец отчетного периода, Всего </t>
  </si>
  <si>
    <t>ф.0503737(4) страница Доходы графа Исполнено плановых назначений,Итого. Строка Доходы - всего</t>
  </si>
  <si>
    <t>кассовый план- параметры выборки</t>
  </si>
  <si>
    <t>кассовое исполнение- параметры выборки</t>
  </si>
  <si>
    <t>Отчёт "Показатели кассового плана по расходам" с уточнёнными параметрами: дата принятия: принятые; код целевых средств: 101.000.000 (весь диапазон группы); соответствующая колонка (январь, февраль и т.д.)</t>
  </si>
  <si>
    <t>Отчёт "Кассовый расход по месяцам" с уточнёнными параметрами: дата принятия: принятые; код целевых средств: 101.000.000( весь диапазон группы), соответствующая колонка  (январь, февраль и т.д.)</t>
  </si>
  <si>
    <t>Даные казначейства</t>
  </si>
  <si>
    <t>выборка из НПА МП и решения о бюджете</t>
  </si>
  <si>
    <t>Данные отраслевых отделов</t>
  </si>
  <si>
    <t>Показатель (P)</t>
  </si>
  <si>
    <t>0503324К страница "Движение целевых средств" графа " Остаток на конец отчетного периода" колонка " в том числе подлежащий возврату в краевой бюджет"</t>
  </si>
  <si>
    <t>0503324 страница "Движение целевых средств" графа " Остаток на конец отчетного периода" колонка " в том числе подлежащий возврату в федеральный бюджет"</t>
  </si>
  <si>
    <t>Оценка E, баллы</t>
  </si>
  <si>
    <t>показатель исполнения кассового плана (mJ)</t>
  </si>
  <si>
    <t>параметры выборки</t>
  </si>
  <si>
    <t>АС Бюджет "Бюджетная роспись"все целевые средства; только БА; КЦСР с 01 по 30..роспись на первый год</t>
  </si>
  <si>
    <t>АС Бюджет "Бюджетная роспись"все целевые средства; только БА; итого; роспись на первый год</t>
  </si>
  <si>
    <t>Web-консолидация форма 0503130 код строки 080</t>
  </si>
  <si>
    <t>Web-консолидация форма   0503730 код строки 080</t>
  </si>
  <si>
    <t>Web-консолидация форма 0503730 код строки 080</t>
  </si>
  <si>
    <t>Индекс-дефлятор (I)</t>
  </si>
  <si>
    <t xml:space="preserve"> Сумма положительных изменений показателей сводной бюджетной росписи  бюджета в отчетном финансовом году в случаях, предусмотренных п. 5.12 пп.16 и 17 приказа ДФБ № 94 от19.12.2016 "Об утверждении порядка составления и ведения сводной бюджетной росписи бюджета города Сочи и бюджетных росписей главных распорядителей средств бюджета города Сочи" без учёта межбюджетных трансфертов (S1), (тыс. рублей)</t>
  </si>
  <si>
    <t>АС Бюджет, Бюджетная роспись расходы, отчет Сводная бюджетная роспись расходов . Параметры выборки:роспись и уведомления; код целевых средств 100….; иточники финансирования 016 и 017; Только БА</t>
  </si>
  <si>
    <t>АС Бюджет, Бюджетная роспись расходы, отчет Бюджетная роспись. Параметры выборки: роспись и уведомления; код целевых средств 100…. Только БА</t>
  </si>
  <si>
    <t>Количество дней отклонения сдачи годового отчета от установленной даты (Р)</t>
  </si>
  <si>
    <t>Количество выявленных нарушений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 за отчетный год  (On)</t>
  </si>
  <si>
    <t>Общее количество санкционированных операций в рамках контрактной системы в сфере закупок товаров, работ, услуг для обеспечения государственных (муниципальных) нужд за отчётный год (О)</t>
  </si>
  <si>
    <t>Количество  автономных и бюджетных учреждений (G)</t>
  </si>
  <si>
    <t>Сумма, подлежащая взысканию по поступившим в департамент по финансам по исполнительным документам, предусматривающим обращение взыскания на средства АУ и БУ за предыдущий финансовый год ( Ип), (тыс. рублей)</t>
  </si>
  <si>
    <t>Сумма, подлежащая взысканию по поступившим в департамент по финансам по исполнительным документам, предусматривающим обращение взыскания на средства АУ и БУ за отчётный финансовый год ( Ио), (тыс. рублей)</t>
  </si>
  <si>
    <t>Показатель P</t>
  </si>
  <si>
    <t>Доходы от перечисления арендаторами арендной платы в отчетном году (Da), (тыс.рублей)</t>
  </si>
  <si>
    <t>Сумма возмещения главному администратору расходов на коммунальные услуги арендаторами в отчетном периоде (Sv ), (тыс.рублей)</t>
  </si>
  <si>
    <t>Расходы на содержание недвижимого имущества, переданного в аренду в отчетном периоде (R), (тыс. рублей)</t>
  </si>
  <si>
    <t xml:space="preserve">Показатель P </t>
  </si>
  <si>
    <t xml:space="preserve">данные формы 0503169 </t>
  </si>
  <si>
    <t>данные формы 0503169</t>
  </si>
  <si>
    <r>
      <t>Объём остатков по субсидиям, перечисленным на финансовое обеспечение выполнения муниципального задания на конец отчётного года (А</t>
    </r>
    <r>
      <rPr>
        <sz val="8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), (тыс.рублей)</t>
    </r>
  </si>
  <si>
    <r>
      <t>Объём остатков по субсидиям, перечисленным на финансовое обеспечение выполнения муниципального задания на конец предыдущего финансового года (А</t>
    </r>
    <r>
      <rPr>
        <sz val="8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),(тыс.рублей)</t>
    </r>
  </si>
  <si>
    <t xml:space="preserve">Наличие у ГАБС утверждённого правового акта об организации внутреннего финансового аудита, соответствующего требованиям федеральных стандартов </t>
  </si>
  <si>
    <t>Итого объём бюджетного финансирования на выполнение мунципальных заданий и субсидий на иные цели (F), (тыс. рублей)</t>
  </si>
  <si>
    <t>Объём остатков по субсидиям, перечисленным на финансовое обеспечение выполнения муниципального задания на конец отчётного периода (m),(тыс. рублей)</t>
  </si>
  <si>
    <t>Общий объём субсидий, перечисленный на финансовое обеспечение выполнения муниципального задания в отчётном финансовом году (M),(тыс. рублей)</t>
  </si>
  <si>
    <t>Количество поступивших в департамент по финансам исполнительных документов, предусматривающих обращение взыскания на средства АУ и БУ за отчётный год (i)</t>
  </si>
  <si>
    <t>Плановые объемы остатков неиспользованных средств, подлежащих возврату в  доход краевого бюджета в установленные сроки (Rp1),(тыс.рублей)</t>
  </si>
  <si>
    <t xml:space="preserve">Кассовое исполнение по возврату неиспользованных остатков в краевой бюджет в установленные сроки (Rj1), (тыс. рублей) </t>
  </si>
  <si>
    <t>Объём просроченной дебиторской задолженности по доходам   на начало отчётного финансового года (D1), (тыс. рублей)</t>
  </si>
  <si>
    <t>Объём просроченной дебиторской задолженности по доходам   на конец отчётного финансового года (D2), (тыс. рублей)</t>
  </si>
  <si>
    <t xml:space="preserve">Общий объём доходов от приносящей доход деятельности за отчётный финансовый год, D2 (тыс. рублей) </t>
  </si>
  <si>
    <t xml:space="preserve">Общий объём доходов от приносящей доход деятельности за предыдущий финансовый год, D1 (тыс. рублей) </t>
  </si>
  <si>
    <t xml:space="preserve"> 0503737(2) строка Доходы от оказания платных услуг (работ) и компенсации затрат</t>
  </si>
  <si>
    <t xml:space="preserve">ОТЧЕТ ОБ ИСПОЛНЕНИИ УЧРЕЖДЕНИЕМ ПЛАНА ЕГО ФИНАНСОВО-ХОЗЯЙСТВЕННОЙ ДЕЯТЕЛЬНОСТИ 0503737(2) Лист " Доходы", строка "Доходы-всего", графы "исполнено всего" </t>
  </si>
  <si>
    <t xml:space="preserve">Объём бюджетного финансирования в отчётном году,(F) (тыс. рублей) </t>
  </si>
  <si>
    <t>ф.0503737(4) лист Доходы, строка "Доходы -всего, " Графа "ИСПОЛНЕНО ПЛАНОВЫХ НАЗНАЧЕНИЙ" итого Мунзадание</t>
  </si>
  <si>
    <t>ф.0503737(5) лист Доходы, строка "Доходы -всего, " Графа "ИСПОЛНЕНО ПЛАНОВЫХ НАЗНАЧЕНИЙ" итого Иные цели</t>
  </si>
  <si>
    <r>
      <t xml:space="preserve">Сумма доходов, привлечённых из внебюджетных источников в отчётном году (V), (тыс. рублей)  </t>
    </r>
    <r>
      <rPr>
        <sz val="12"/>
        <color rgb="FFFF0000"/>
        <rFont val="Times New Roman"/>
        <family val="1"/>
        <charset val="204"/>
      </rPr>
      <t xml:space="preserve">
</t>
    </r>
  </si>
  <si>
    <t>2.1 Эффективность использования межбюджетных трансфертов, полученных из краевого бюджета</t>
  </si>
  <si>
    <r>
      <t>Объём лимитов бюджетных обязательств по целевым средствам на 31 декабря отчётного финансового года (N), (тыс. рублей)</t>
    </r>
    <r>
      <rPr>
        <sz val="12"/>
        <color rgb="FFFF0000"/>
        <rFont val="Times New Roman"/>
        <family val="1"/>
        <charset val="204"/>
      </rPr>
      <t xml:space="preserve"> </t>
    </r>
  </si>
  <si>
    <t>2.2 Доля бюджетных ассигнований, представленных в программном виде</t>
  </si>
  <si>
    <t>2.3 Своевременность приведения объёмов муниципальных программ в соответствие с решением о бюджете</t>
  </si>
  <si>
    <t xml:space="preserve">Количество дней отклонения от установленного срока приведения мунципальной программы в соответствие  решению о бюджете </t>
  </si>
  <si>
    <t>2.4 Качество планирования расходов</t>
  </si>
  <si>
    <t>Кассовые расходы в 4 квартале (E4), (тыс. руб.)</t>
  </si>
  <si>
    <t>2.5 Качество осуществления равномерности расходов (средства местного бюджета)</t>
  </si>
  <si>
    <t>2.7 Эффективность управления кредиторской задолженностью по расчетам с поставщиками и подрядчиками</t>
  </si>
  <si>
    <t>2.8 Наличие просроченной кредиторской задолженности по расходам</t>
  </si>
  <si>
    <t>2.9 Динамика роста (снижения) кредиторской задолженности</t>
  </si>
  <si>
    <t>2.11 Динамика остатков по субсидиям, перечисленным на финансовое обеспечение выполнения муниципального задания подведомственными бюджетными и(или) автономными учреждениями</t>
  </si>
  <si>
    <t>2.12 Доля неисполненных на конец отчетного финансового года бюджетных ассигнований</t>
  </si>
  <si>
    <t>Общее количество расчетно-платежных документов, принятых департаментом по финансам и бюджету администрации города Сочи от ГАБС и ПБС в отчетном периоде (N)</t>
  </si>
  <si>
    <t>Количество расчетно-платежных документов, представленных ГАБС и ПБС в отчетном периоде и отклоненных департаментом по финансам и бюджету администрации города Сочи по итогам проведения контрольных процедур (No)</t>
  </si>
  <si>
    <t>Применим ли показатель к ГАБС 
(да - 1, нет - 0)</t>
  </si>
  <si>
    <t>Наименование ГАБС</t>
  </si>
  <si>
    <t xml:space="preserve">Стоимость материальных запасов ГАБС по состоянию на 1 января отчетного года (J0) (тыс.руб.) </t>
  </si>
  <si>
    <t>Стоимость материальных запасов ГАБС по состоянию на 1 января года, следующего за отчетным (тыс.руб.)(J1) (тыс.руб.)</t>
  </si>
  <si>
    <t>Количество муниципальных учреждений, подведомственных ГАБС, разместивших установленный перечень отчётной информации на официальном сайте www.bus.gov.ru в срок до 1 мая отчетного года, (n)</t>
  </si>
  <si>
    <t xml:space="preserve">Общее количество муниципальных учреждений, подведомственных ГАБС (включая филиалы), зарегистрированных на сайте  www.bus.gov.ru (N) </t>
  </si>
  <si>
    <t>Количество муниципальных учреждений, подведомственных ГАБС, разместивших установленный перечень плановых показателей  на официальном сайте www.bus.gov.ru в срок до 1 марта отчётного года, (n)</t>
  </si>
  <si>
    <t>Установленный срок предоставления годового отчёта ГАБСом (N)</t>
  </si>
  <si>
    <t>Количество поступивших в департамент по финансам  с исполнительных документов ГАБС и подведомственных учреждений, подлежащих взысканию за счёт средств бюджета города Сочи за предыдущий финансовый год (Ip)</t>
  </si>
  <si>
    <t>Количество поступивших в департамент по финансам исполнительных документов ГАБС и подведомственных учреждений, подлежащих взысканию за счёт средств бюджета города Сочи за отчётный год (Iо)</t>
  </si>
  <si>
    <t>Количество поступивших в департамент по финансам исполнительных документов ГАБС и казённых учреждений, подлежащих взысканию за счёт средств бюджета города Сочи за  отчётный год (i)</t>
  </si>
  <si>
    <t>Количество получателей бюджетных средств (ГАБС и казенные учреждения) (k)</t>
  </si>
  <si>
    <t>3.1 Соблюдение сроков представления бюджетной отчётности ГАБС об исполнении бюджета за отчётный финансовый год</t>
  </si>
  <si>
    <t>3.2 Качество формирования бюджетной отчётности ГАБС об исполнении бюджета за отчётный финансовый год</t>
  </si>
  <si>
    <t>4.1 Качество правового акта об организации внутреннего финансового аудита</t>
  </si>
  <si>
    <t>4.2 Эффективность аудиторских мероприятий</t>
  </si>
  <si>
    <t>4.3 Обеспечение открытости и полноты размещения информации на плановый период на сайте www.bus.qov в срок до 1 марта отчетного года</t>
  </si>
  <si>
    <t>4.4 Обеспечение открытости и полноты размещения отчётной информации за предшествующий отчетный год  на сайте www.bus.qov в срок до 1 мая отчетного года</t>
  </si>
  <si>
    <t>5.1 Динамика объема материальных запасов</t>
  </si>
  <si>
    <t>5.3 Качество управления недвижимым имуществом, переданным в аренду ГАБС и казёнными учреждениями</t>
  </si>
  <si>
    <t>Применим ли показатель к ГАБС
 (да - 1, нет - 0)</t>
  </si>
  <si>
    <t>Применим ли показатель  к ГАБС
 (да - 1, нет - 0)</t>
  </si>
  <si>
    <t xml:space="preserve">Количество дней отклонения даты регистрации в департаменте по финансам  сопроводительного письма главного распорядителя средств бюджета города Сочи , к которому приложен уточненный реестр расходных обязательств ГАБС на очередной финансовый год и на плановый период, от даты представления уточненного реестра расходных обязательств, установленной департаментом по финансам (Р) </t>
  </si>
  <si>
    <t xml:space="preserve"> Объем бюджетных ассигнований ГАБС согласно сводной бюджетной росписи бюджета города с учетом внесенных в нее изменений по состоянию на конец отчетного периода (b),(тыс.рублей)</t>
  </si>
  <si>
    <r>
      <t xml:space="preserve">  Кассовое исполнение расходов ГАБС в отчетном финансовом году</t>
    </r>
    <r>
      <rPr>
        <sz val="12"/>
        <color theme="1"/>
        <rFont val="Calibri"/>
        <family val="2"/>
        <charset val="204"/>
        <scheme val="minor"/>
      </rPr>
      <t xml:space="preserve"> (Е), (тыс. рублей)             </t>
    </r>
  </si>
  <si>
    <t>2.10 Качество планирования ГАБС субсидий на финансовое обеспечение выполнения муниципального задания подведомственными бюджетными и автономными учреждениями</t>
  </si>
  <si>
    <t>Объем просроченной кредиторской задолженности ГАБС и подведомственных учреждений на конец отчетного периода (Р) (тыс.руб.)</t>
  </si>
  <si>
    <t xml:space="preserve">Кассовое исполнение расходов в отчетном финансовом году (Е)  (тыс.руб.) </t>
  </si>
  <si>
    <t>ф.0503127 страница Расходы графа Исполнено итого строка Расходы всего</t>
  </si>
  <si>
    <t>Применим ли показатель  к ГАБС 
(да - 1, нет - 0)</t>
  </si>
  <si>
    <t>Объем кредиторской задолженности ГАБС и подведомственных ему муниципальных учреждений по расчетам с поставщиками и подрядчиками по состоянию конец отчётного года  (К) (тыс.руб.)</t>
  </si>
  <si>
    <t>Кассовое исполнение расходов ГАБС в отчетном финансовом году (Е), (тыс. руб)</t>
  </si>
  <si>
    <t xml:space="preserve"> Объем бюджетных ассигнований, предусмотренных ГАБС согласно сводной бюджетной росписи бюджета города с учетом внесенных в нее изменений на конец отчетного финансового года без учета межбюджетных трансфертов (b),(тыс.рублей)</t>
  </si>
  <si>
    <r>
      <t>Сумма бюджетных ассигнований ГАБС</t>
    </r>
    <r>
      <rPr>
        <sz val="12"/>
        <color theme="1"/>
        <rFont val="Times New Roman"/>
        <family val="1"/>
        <charset val="204"/>
      </rPr>
      <t xml:space="preserve"> на отчетный год, </t>
    </r>
    <r>
      <rPr>
        <sz val="12"/>
        <color rgb="FF000000"/>
        <rFont val="Times New Roman"/>
        <family val="1"/>
        <charset val="204"/>
      </rPr>
      <t xml:space="preserve">представленная в </t>
    </r>
    <r>
      <rPr>
        <sz val="12"/>
        <color theme="1"/>
        <rFont val="Times New Roman"/>
        <family val="1"/>
        <charset val="204"/>
      </rPr>
      <t>виде муниципальных программ (Sp), (тыс.руб)</t>
    </r>
  </si>
  <si>
    <t>Общая сумма бюджетных ассигнований ГАБС, предусмотренная сводной бюджетной росписью в отчетном году (S), (тыс.руб.)</t>
  </si>
  <si>
    <t xml:space="preserve">Кассовое исполнение расходов ГАБС, финансовым обеспечением которых являлись межбюджетные трансферты, имеющие целевое значения, в отчетном финансовом году (n), (тыс. рублей) </t>
  </si>
  <si>
    <t xml:space="preserve">2.6 Погрешность кассового планирования </t>
  </si>
  <si>
    <t>Объём доведённых до ПБС лимитов бюджетных обязательств на закупку товаров, работ и услуг на конец отчётного года (L), (тыс. рублей)</t>
  </si>
  <si>
    <t>Объем принятых ПБС бюджетных обязательств, связанных с закупкой товаров, работ и услуг на конец отчётного года (S), (тыс. рублей)</t>
  </si>
  <si>
    <t>Кассовое исполнение расходов ПБС на закупку товаров, работ и услуг на конец отчётного периода (Е), (тыс.рублей)</t>
  </si>
  <si>
    <t>2.13 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</t>
  </si>
  <si>
    <t>2.14 Своевременность представления уточненного реестра расходных обязательств</t>
  </si>
  <si>
    <t xml:space="preserve">2.22 Динамика поступивших в департамент по финансам и бюджету исполнительных документов , предусматривающим обращение взыскания на средства автономных и бюджетных учреждений, подлежащих взысканию  (в денежном выражении) </t>
  </si>
  <si>
    <t xml:space="preserve">2.21 Динамика поступивших в департамент по финансам и бюджету исполнительных документов  ГАБС и казённых учреждений, подлежащих взысканию  (в денежном выражении) </t>
  </si>
  <si>
    <t xml:space="preserve">2.20 Динамика количества поступивших в департамент по финансам и бюджету исполнительных документов, подлежащих взысканию (в количественном выражении) </t>
  </si>
  <si>
    <t xml:space="preserve">2.19 Исполнение судебных актов автономных и бюджетных учреждений (в количественном выражении) </t>
  </si>
  <si>
    <t xml:space="preserve">2.18 Исполнение судебных актов ГАБС и казённых учреждений (в количественном выражении) </t>
  </si>
  <si>
    <t>2.17 Нарушение порядка принятия бюджетных обязательств на закупку товаров, работ и услуг</t>
  </si>
  <si>
    <t>АС БЮДЖЕТ отчет Исполнение с учетом казначейство +КОСГУ, код целевых средств-ВСЕ; КВР 200,400,700.</t>
  </si>
  <si>
    <t>Данные казначейства по КВР 200,400,700</t>
  </si>
  <si>
    <t>Фактическая дата предоставления в департамент по финансам и бюджету администрации города Сочи ГАБСом годовых форм бюджетной отчётности (F)</t>
  </si>
  <si>
    <t>1.1 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</si>
  <si>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1.2 Эффективность управления дебиторской задолженностью по расчетам с дебиторами по расходам</t>
  </si>
  <si>
    <t>1.3 Эффективность управления просроченной дебиторской задолженностью по расчётам с дебиторами по доходам</t>
  </si>
  <si>
    <t>1.4 Отношение общего объёма доходов от приносящей доход деятельности подведомственных ГАБС бюджетных и автономных учреждений за отчётный год к году, предшествующему отчётному</t>
  </si>
  <si>
    <t xml:space="preserve">1.5 Доля доходов привлечённых подведомственными бюджетными и автономными учреждениями из внебюджетных источников в объеме бюджетного финансирования </t>
  </si>
  <si>
    <t>Сумма, подлежащая взысканию по поступившим в департамент по финансам в течении отчетного года по исполнительным документам  ГАБС и казённым учреждениям за счет бюджета города Сочи за отчётный год (Ио),(тыс.рублей)</t>
  </si>
  <si>
    <t>Сумма, подлежащая взысканию по поступившим в департамент по финансам в течении отчетного года по исполнительным документам  ГАБС и казённым учреждениям за счет бюджета города Сочи за предыдущий финансовый год (Ип), (тыс.рублей)</t>
  </si>
  <si>
    <t>Число годовых форм бюджетной отчётности, заполненных с ошибками и возвращённых на доработку в отчётном году (С)</t>
  </si>
  <si>
    <t>Общее количество годовых форм бюджетной отчётности предусмотренных к сдаче в отчётном году (N)</t>
  </si>
  <si>
    <t>5.2 Эффективность расходов на содержание недвижимого имущества, находящегося в оперативном управлении ГАБС и казённых учреждений за отчётный год</t>
  </si>
  <si>
    <t>5.4 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главных администраторов и казённых учреждений за отчётный год</t>
  </si>
  <si>
    <t>Стоимость аренды 1 кв. м фактической площади, арендуемой ГАБСом и МКУ (Aга), (тыс.рублей)</t>
  </si>
  <si>
    <t>Среднее значение кассовых расходов на содержание 1 кв. м недвижимого имущества, находящегося в оперативном управлении ГАБСов и МКУ города Сочи (Rср), (тыс.рублей)</t>
  </si>
  <si>
    <r>
      <t xml:space="preserve">Объем кредиторской задолженности ГАБС и подведомственных </t>
    </r>
    <r>
      <rPr>
        <sz val="12"/>
        <color rgb="FFFF0000"/>
        <rFont val="Times New Roman"/>
        <family val="1"/>
        <charset val="204"/>
      </rPr>
      <t>ПБС</t>
    </r>
    <r>
      <rPr>
        <sz val="12"/>
        <color theme="1"/>
        <rFont val="Times New Roman"/>
        <family val="1"/>
        <charset val="204"/>
      </rPr>
      <t xml:space="preserve"> по расчетам с поставщиками и подрядчиками по состоянию на начало отчетного финансового года (Z нг), (тыс.рублей)</t>
    </r>
  </si>
  <si>
    <r>
      <t xml:space="preserve">Объем кредиторской задолженности ГАБС и подведомственных </t>
    </r>
    <r>
      <rPr>
        <sz val="12"/>
        <color rgb="FFFF0000"/>
        <rFont val="Times New Roman"/>
        <family val="1"/>
        <charset val="204"/>
      </rPr>
      <t>ПБС</t>
    </r>
    <r>
      <rPr>
        <sz val="12"/>
        <color theme="1"/>
        <rFont val="Times New Roman"/>
        <family val="1"/>
        <charset val="204"/>
      </rPr>
      <t xml:space="preserve"> по расчетам с поставщиками и подрядчиками по состоянию на конец финансового года (Z кг), (тыс.рублей)</t>
    </r>
  </si>
  <si>
    <t>АС Бюджет "Исполнение бюджета с учётом казначейства + КОСГУ" графа "Исполнено с начала года" с уточнёнными параметрами: код целевых средств 200.000.000 и 30000000; вид плана:все; дата принятия:принятые; тип классификации: Расходная; только БА; период 01.01.2020-31.12.2020</t>
  </si>
  <si>
    <t>АС Бюджет "Исполнение бюджета с учётом казначейства + КОСГУ" графа "Уточнённый план" с уточнёнными параметрами: код целевых средств 200.000.000 и 30000000; вид плана:все; дата принятия:принятые; тип классификации: Расходная;  только БА; период 01.01.2020-31.12.2020</t>
  </si>
  <si>
    <t>_АС Бюджет "Исполнение бюджета с учётом казначейства + КОСГУ" графа "Исполнено с начала года" с уточнёнными параметрами: код целевых средств 101.000.000; вид плана:все; дата принятия:принятые; тип классификации: Расходная; период 01.10.2020-31.12.2020</t>
  </si>
  <si>
    <t>АС Бюджет "Исполнение бюджета с учётом казначейства + КОСГУ" графа "Исполнено с начала года" с уточнёнными параметрами: код целевых средств 101.000.000; вид плана:все; дата принятия:принятые; тип классификации: Расходная; период 01.01.2020-31.12.2020</t>
  </si>
  <si>
    <t>АС Бюджет "Исполнение бюджета с учётом казначейства + КОСГУ" графа "Уточнённый план" с уточнёнными параметрами: код целевых средств: все ; вид плана:все; дата принятия:принятые; тип классификации: Расходная;  только БА; период 01.01.2020-31.12.2020</t>
  </si>
  <si>
    <t>АС Бюджет "Исполнение бюджета с учётом казначейства + КОСГУ" графа "Исполнено с начала года" с уточнёнными параметрами: код целевых средств: все; вид плана:все; дата принятия:принятые; тип классификации: Расходная; только БА; период 01.01.2020-31.12.2020</t>
  </si>
  <si>
    <t>Количество выявленных нарушений при осуществлении контроля соответствия законодательству о контрактной системе в сфере закупок товаров, работ, услуг для обеспечения государственных нужд (статья 99 пункт 5) за отчетный год  (O)</t>
  </si>
  <si>
    <t xml:space="preserve"> Количество выявленных нарушений при осуществлении контроля соответствия законодательству о контрактной системе в сфере закупок товаров, работ, услуг для обеспечения государственных нужд (статья 99 пункт 5) за предыдущий год  (Oр)</t>
  </si>
  <si>
    <r>
      <rPr>
        <b/>
        <sz val="12"/>
        <rFont val="Times New Roman"/>
        <family val="1"/>
        <charset val="204"/>
      </rPr>
      <t>2.15 Доля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</si>
  <si>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2.16 Динамика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 </t>
  </si>
  <si>
    <t>Объем дебиторской задолженности ГАБС и подведомственных учреждений по расчетам с дебиторами  по состоянию на 1 января года, следующего за отчетным финансовым годом  (D) (тыс.руб.)</t>
  </si>
  <si>
    <t xml:space="preserve">Кассовое исполнение по расходам ГАБС и подведомственных учреждений в отчетном финансовом году (R) (тыс.руб.) </t>
  </si>
  <si>
    <t>Данные из пункта "Эффективность управления кредиторской задолженностью, также за 2019 год</t>
  </si>
  <si>
    <t>24</t>
  </si>
  <si>
    <t>73</t>
  </si>
  <si>
    <t>Количество аудиторских проверок за отчётный год (А)</t>
  </si>
  <si>
    <t>Количество выявленных нарушений и недостатков по результатам аудиторских проверок за отчётный год (а)</t>
  </si>
  <si>
    <t>Кассовые расходы на содержание 1 кв. м недвижимого имущества, находящегося в оперативном управлении, владении и(или) в безвозмездном пользовании ГАБС и МКУ (Rга), (тыс.рублей)</t>
  </si>
  <si>
    <t>Среднее значение кассовых расходов на содержание 1 кв. м недвижимого имущества, находящегося в оперативном управлении, владении и(или) в безвозмездном пользовании  ГАБС и МКУ города Сочи (Rср),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</si>
</sst>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₽&quot;_-;\-* #,##0.00\ &quot;₽&quot;_-;_-* &quot;-&quot;??\ &quot;₽&quot;_-;_-@_-"/>
    <numFmt numFmtId="164" formatCode="&quot;&quot;###,##0.00"/>
    <numFmt numFmtId="165" formatCode="#,##0.0000"/>
    <numFmt numFmtId="166" formatCode="#,##0.00;[Red]\-#,##0.00;0.00"/>
    <numFmt numFmtId="167" formatCode="0.0"/>
    <numFmt numFmtId="168" formatCode="#,##0.000"/>
    <numFmt numFmtId="169" formatCode="0.000"/>
    <numFmt numFmtId="170" formatCode="#,##0;[Red]\-#,##0;0"/>
    <numFmt numFmtId="171" formatCode="#,##0.0"/>
    <numFmt numFmtId="172" formatCode="#,##0.000;[Red]\-#,##0.000;0.000"/>
    <numFmt numFmtId="173" formatCode="#,##0.00_ ;[Red]\-#,##0.00\ "/>
    <numFmt numFmtId="174" formatCode="#,##0.0;[Red]\-#,##0.0;0.0"/>
  </numFmts>
  <fonts count="3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b/>
      <sz val="8"/>
      <color rgb="FFFF0000"/>
      <name val="Calibri"/>
      <family val="2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9" fillId="0" borderId="1">
      <alignment horizontal="left" vertical="top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44" fontId="15" fillId="0" borderId="0" applyFont="0" applyFill="0" applyBorder="0" applyAlignment="0" applyProtection="0"/>
    <xf numFmtId="0" fontId="20" fillId="0" borderId="0"/>
    <xf numFmtId="0" fontId="22" fillId="0" borderId="0"/>
    <xf numFmtId="44" fontId="15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/>
  </cellStyleXfs>
  <cellXfs count="26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18" fillId="0" borderId="1" xfId="5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2" fillId="0" borderId="1" xfId="2" applyNumberFormat="1" applyFont="1" applyBorder="1" applyAlignment="1">
      <alignment horizontal="left" vertical="top" wrapText="1"/>
    </xf>
    <xf numFmtId="4" fontId="11" fillId="0" borderId="1" xfId="0" applyNumberFormat="1" applyFont="1" applyBorder="1"/>
    <xf numFmtId="0" fontId="1" fillId="0" borderId="1" xfId="1" applyFont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/>
    </xf>
    <xf numFmtId="0" fontId="11" fillId="0" borderId="1" xfId="2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4" fontId="12" fillId="0" borderId="0" xfId="2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/>
    <xf numFmtId="168" fontId="7" fillId="0" borderId="1" xfId="0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166" fontId="13" fillId="0" borderId="1" xfId="6" applyNumberFormat="1" applyFont="1" applyFill="1" applyBorder="1" applyAlignment="1" applyProtection="1">
      <alignment horizontal="center"/>
      <protection hidden="1"/>
    </xf>
    <xf numFmtId="0" fontId="19" fillId="0" borderId="1" xfId="0" applyFont="1" applyBorder="1" applyAlignment="1">
      <alignment horizontal="center" vertical="center" wrapText="1"/>
    </xf>
    <xf numFmtId="164" fontId="18" fillId="0" borderId="1" xfId="3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66" fontId="13" fillId="2" borderId="1" xfId="6" applyNumberFormat="1" applyFont="1" applyFill="1" applyBorder="1" applyAlignment="1" applyProtection="1">
      <alignment horizontal="center"/>
      <protection hidden="1"/>
    </xf>
    <xf numFmtId="0" fontId="11" fillId="0" borderId="2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166" fontId="13" fillId="2" borderId="1" xfId="6" applyNumberFormat="1" applyFont="1" applyFill="1" applyBorder="1" applyAlignment="1" applyProtection="1">
      <alignment horizontal="center" vertical="center"/>
      <protection hidden="1"/>
    </xf>
    <xf numFmtId="166" fontId="13" fillId="2" borderId="1" xfId="8" applyNumberFormat="1" applyFont="1" applyFill="1" applyBorder="1" applyAlignment="1" applyProtection="1">
      <alignment horizontal="center"/>
      <protection hidden="1"/>
    </xf>
    <xf numFmtId="169" fontId="11" fillId="2" borderId="1" xfId="0" applyNumberFormat="1" applyFont="1" applyFill="1" applyBorder="1" applyAlignment="1">
      <alignment horizontal="center"/>
    </xf>
    <xf numFmtId="0" fontId="0" fillId="0" borderId="0" xfId="0"/>
    <xf numFmtId="170" fontId="13" fillId="2" borderId="1" xfId="6" applyNumberFormat="1" applyFont="1" applyFill="1" applyBorder="1" applyAlignment="1" applyProtection="1">
      <alignment horizontal="center" vertical="center"/>
      <protection hidden="1"/>
    </xf>
    <xf numFmtId="170" fontId="13" fillId="2" borderId="1" xfId="6" applyNumberFormat="1" applyFont="1" applyFill="1" applyBorder="1" applyAlignment="1" applyProtection="1">
      <alignment horizontal="center"/>
      <protection hidden="1"/>
    </xf>
    <xf numFmtId="170" fontId="13" fillId="2" borderId="1" xfId="8" applyNumberFormat="1" applyFont="1" applyFill="1" applyBorder="1" applyAlignment="1" applyProtection="1">
      <alignment horizontal="center"/>
      <protection hidden="1"/>
    </xf>
    <xf numFmtId="166" fontId="13" fillId="2" borderId="3" xfId="6" applyNumberFormat="1" applyFont="1" applyFill="1" applyBorder="1" applyAlignment="1" applyProtection="1">
      <alignment horizontal="center" vertical="center"/>
      <protection hidden="1"/>
    </xf>
    <xf numFmtId="4" fontId="17" fillId="0" borderId="0" xfId="0" applyNumberFormat="1" applyFont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164" fontId="18" fillId="0" borderId="12" xfId="6" applyNumberFormat="1" applyFont="1" applyBorder="1" applyAlignment="1">
      <alignment horizontal="center" vertical="center" wrapText="1"/>
    </xf>
    <xf numFmtId="164" fontId="18" fillId="0" borderId="13" xfId="6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166" fontId="13" fillId="2" borderId="1" xfId="8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/>
    </xf>
    <xf numFmtId="1" fontId="13" fillId="2" borderId="1" xfId="6" applyNumberFormat="1" applyFont="1" applyFill="1" applyBorder="1" applyAlignment="1" applyProtection="1">
      <alignment horizontal="center" vertical="center"/>
      <protection hidden="1"/>
    </xf>
    <xf numFmtId="1" fontId="13" fillId="2" borderId="1" xfId="6" applyNumberFormat="1" applyFont="1" applyFill="1" applyBorder="1" applyAlignment="1" applyProtection="1">
      <alignment horizontal="center"/>
      <protection hidden="1"/>
    </xf>
    <xf numFmtId="1" fontId="13" fillId="2" borderId="1" xfId="8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169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166" fontId="13" fillId="0" borderId="14" xfId="6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/>
    </xf>
    <xf numFmtId="4" fontId="13" fillId="2" borderId="1" xfId="6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/>
    </xf>
    <xf numFmtId="170" fontId="24" fillId="2" borderId="1" xfId="6" applyNumberFormat="1" applyFont="1" applyFill="1" applyBorder="1" applyAlignment="1" applyProtection="1">
      <alignment horizontal="center" vertical="center"/>
      <protection hidden="1"/>
    </xf>
    <xf numFmtId="171" fontId="11" fillId="2" borderId="1" xfId="0" applyNumberFormat="1" applyFont="1" applyFill="1" applyBorder="1" applyAlignment="1">
      <alignment horizontal="center"/>
    </xf>
    <xf numFmtId="171" fontId="13" fillId="2" borderId="1" xfId="6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2" borderId="1" xfId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9" fillId="0" borderId="0" xfId="0" applyFont="1"/>
    <xf numFmtId="2" fontId="18" fillId="0" borderId="1" xfId="3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6" fillId="2" borderId="1" xfId="1" applyFont="1" applyFill="1" applyBorder="1" applyAlignment="1">
      <alignment vertical="top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3" xfId="1" applyFont="1" applyBorder="1" applyAlignment="1">
      <alignment vertical="top" wrapText="1"/>
    </xf>
    <xf numFmtId="0" fontId="28" fillId="2" borderId="3" xfId="1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28" fillId="2" borderId="4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166" fontId="13" fillId="0" borderId="1" xfId="6" applyNumberFormat="1" applyFont="1" applyFill="1" applyBorder="1" applyAlignment="1" applyProtection="1">
      <alignment horizontal="center" wrapText="1"/>
      <protection hidden="1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166" fontId="13" fillId="0" borderId="15" xfId="6" applyNumberFormat="1" applyFont="1" applyFill="1" applyBorder="1" applyAlignment="1" applyProtection="1">
      <alignment horizontal="center"/>
      <protection hidden="1"/>
    </xf>
    <xf numFmtId="166" fontId="13" fillId="0" borderId="3" xfId="6" applyNumberFormat="1" applyFont="1" applyFill="1" applyBorder="1" applyAlignment="1" applyProtection="1">
      <alignment horizontal="center"/>
      <protection hidden="1"/>
    </xf>
    <xf numFmtId="2" fontId="11" fillId="2" borderId="3" xfId="0" applyNumberFormat="1" applyFont="1" applyFill="1" applyBorder="1" applyAlignment="1">
      <alignment horizontal="center"/>
    </xf>
    <xf numFmtId="169" fontId="11" fillId="2" borderId="3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0" fontId="31" fillId="0" borderId="2" xfId="2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8" fillId="2" borderId="1" xfId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169" fontId="11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4" fontId="13" fillId="2" borderId="1" xfId="6" applyNumberFormat="1" applyFont="1" applyFill="1" applyBorder="1" applyAlignment="1" applyProtection="1">
      <alignment horizontal="center" vertical="center"/>
      <protection hidden="1"/>
    </xf>
    <xf numFmtId="1" fontId="11" fillId="2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172" fontId="13" fillId="0" borderId="1" xfId="6" applyNumberFormat="1" applyFont="1" applyFill="1" applyBorder="1" applyAlignment="1" applyProtection="1">
      <alignment horizontal="center" wrapText="1"/>
      <protection hidden="1"/>
    </xf>
    <xf numFmtId="172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13" fillId="2" borderId="2" xfId="6" applyNumberFormat="1" applyFont="1" applyFill="1" applyBorder="1" applyAlignment="1" applyProtection="1">
      <alignment horizontal="center"/>
      <protection hidden="1"/>
    </xf>
    <xf numFmtId="166" fontId="13" fillId="2" borderId="9" xfId="6" applyNumberFormat="1" applyFont="1" applyFill="1" applyBorder="1" applyAlignment="1" applyProtection="1">
      <alignment horizontal="center"/>
      <protection hidden="1"/>
    </xf>
    <xf numFmtId="166" fontId="13" fillId="0" borderId="10" xfId="6" applyNumberFormat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>
      <alignment vertical="center" wrapText="1"/>
    </xf>
    <xf numFmtId="166" fontId="13" fillId="0" borderId="1" xfId="0" applyNumberFormat="1" applyFont="1" applyFill="1" applyBorder="1" applyAlignment="1" applyProtection="1">
      <protection hidden="1"/>
    </xf>
    <xf numFmtId="4" fontId="11" fillId="0" borderId="1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166" fontId="13" fillId="0" borderId="1" xfId="0" applyNumberFormat="1" applyFont="1" applyFill="1" applyBorder="1" applyAlignment="1" applyProtection="1">
      <alignment horizontal="right"/>
      <protection hidden="1"/>
    </xf>
    <xf numFmtId="166" fontId="13" fillId="0" borderId="16" xfId="0" applyNumberFormat="1" applyFont="1" applyFill="1" applyBorder="1" applyAlignment="1" applyProtection="1">
      <protection hidden="1"/>
    </xf>
    <xf numFmtId="166" fontId="13" fillId="0" borderId="6" xfId="0" applyNumberFormat="1" applyFont="1" applyFill="1" applyBorder="1" applyAlignment="1" applyProtection="1">
      <alignment horizontal="right"/>
      <protection hidden="1"/>
    </xf>
    <xf numFmtId="166" fontId="13" fillId="0" borderId="1" xfId="0" applyNumberFormat="1" applyFont="1" applyFill="1" applyBorder="1" applyAlignment="1" applyProtection="1">
      <alignment horizontal="right" vertical="center"/>
      <protection hidden="1"/>
    </xf>
    <xf numFmtId="166" fontId="13" fillId="0" borderId="2" xfId="0" applyNumberFormat="1" applyFont="1" applyFill="1" applyBorder="1" applyAlignment="1" applyProtection="1">
      <alignment horizontal="right" vertical="center"/>
      <protection hidden="1"/>
    </xf>
    <xf numFmtId="0" fontId="7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/>
    </xf>
    <xf numFmtId="4" fontId="11" fillId="5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/>
    </xf>
    <xf numFmtId="169" fontId="11" fillId="5" borderId="1" xfId="0" applyNumberFormat="1" applyFont="1" applyFill="1" applyBorder="1" applyAlignment="1">
      <alignment horizontal="center"/>
    </xf>
    <xf numFmtId="173" fontId="0" fillId="0" borderId="0" xfId="0" applyNumberFormat="1"/>
    <xf numFmtId="0" fontId="7" fillId="2" borderId="4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164" fontId="18" fillId="0" borderId="12" xfId="6" applyNumberFormat="1" applyFont="1" applyBorder="1" applyAlignment="1">
      <alignment horizontal="center" wrapText="1"/>
    </xf>
    <xf numFmtId="0" fontId="0" fillId="5" borderId="0" xfId="0" applyFill="1"/>
    <xf numFmtId="167" fontId="11" fillId="0" borderId="3" xfId="0" applyNumberFormat="1" applyFont="1" applyBorder="1" applyAlignment="1">
      <alignment horizontal="center"/>
    </xf>
    <xf numFmtId="4" fontId="18" fillId="2" borderId="1" xfId="5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/>
    </xf>
    <xf numFmtId="164" fontId="18" fillId="0" borderId="12" xfId="13" applyNumberFormat="1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center" wrapText="1"/>
    </xf>
    <xf numFmtId="2" fontId="11" fillId="6" borderId="1" xfId="0" applyNumberFormat="1" applyFont="1" applyFill="1" applyBorder="1" applyAlignment="1">
      <alignment horizontal="center"/>
    </xf>
    <xf numFmtId="164" fontId="18" fillId="0" borderId="17" xfId="0" applyNumberFormat="1" applyFont="1" applyBorder="1" applyAlignment="1">
      <alignment horizont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64" fontId="18" fillId="2" borderId="1" xfId="4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18" fillId="2" borderId="12" xfId="6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 applyAlignment="1">
      <alignment horizontal="center" wrapText="1"/>
    </xf>
    <xf numFmtId="164" fontId="18" fillId="2" borderId="1" xfId="3" applyNumberFormat="1" applyFont="1" applyFill="1" applyBorder="1" applyAlignment="1">
      <alignment horizontal="center" wrapText="1"/>
    </xf>
    <xf numFmtId="164" fontId="18" fillId="2" borderId="1" xfId="5" applyNumberFormat="1" applyFont="1" applyFill="1" applyBorder="1" applyAlignment="1">
      <alignment horizontal="center" wrapText="1"/>
    </xf>
    <xf numFmtId="0" fontId="14" fillId="2" borderId="3" xfId="0" applyFont="1" applyFill="1" applyBorder="1" applyAlignment="1">
      <alignment vertical="center" wrapText="1"/>
    </xf>
    <xf numFmtId="174" fontId="13" fillId="2" borderId="1" xfId="6" applyNumberFormat="1" applyFont="1" applyFill="1" applyBorder="1" applyAlignment="1" applyProtection="1">
      <alignment horizontal="center" vertical="center"/>
      <protection hidden="1"/>
    </xf>
    <xf numFmtId="174" fontId="13" fillId="2" borderId="1" xfId="6" applyNumberFormat="1" applyFont="1" applyFill="1" applyBorder="1" applyAlignment="1" applyProtection="1">
      <alignment horizontal="center"/>
      <protection hidden="1"/>
    </xf>
    <xf numFmtId="174" fontId="13" fillId="2" borderId="1" xfId="8" applyNumberFormat="1" applyFont="1" applyFill="1" applyBorder="1" applyAlignment="1" applyProtection="1">
      <alignment horizontal="center"/>
      <protection hidden="1"/>
    </xf>
    <xf numFmtId="49" fontId="11" fillId="2" borderId="1" xfId="0" applyNumberFormat="1" applyFont="1" applyFill="1" applyBorder="1" applyAlignment="1">
      <alignment horizontal="center"/>
    </xf>
    <xf numFmtId="169" fontId="11" fillId="4" borderId="1" xfId="0" applyNumberFormat="1" applyFont="1" applyFill="1" applyBorder="1" applyAlignment="1">
      <alignment horizontal="center" vertical="center"/>
    </xf>
    <xf numFmtId="169" fontId="11" fillId="8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/>
    </xf>
    <xf numFmtId="172" fontId="13" fillId="2" borderId="1" xfId="6" applyNumberFormat="1" applyFont="1" applyFill="1" applyBorder="1" applyAlignment="1" applyProtection="1">
      <alignment horizontal="center" vertical="center"/>
      <protection hidden="1"/>
    </xf>
    <xf numFmtId="172" fontId="13" fillId="2" borderId="1" xfId="6" applyNumberFormat="1" applyFont="1" applyFill="1" applyBorder="1" applyAlignment="1" applyProtection="1">
      <alignment horizontal="center"/>
      <protection hidden="1"/>
    </xf>
    <xf numFmtId="172" fontId="13" fillId="2" borderId="1" xfId="8" applyNumberFormat="1" applyFont="1" applyFill="1" applyBorder="1" applyAlignment="1" applyProtection="1">
      <alignment horizontal="center"/>
      <protection hidden="1"/>
    </xf>
    <xf numFmtId="168" fontId="11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0" fontId="1" fillId="5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top" wrapText="1"/>
    </xf>
    <xf numFmtId="0" fontId="26" fillId="2" borderId="9" xfId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wrapText="1"/>
    </xf>
    <xf numFmtId="4" fontId="7" fillId="0" borderId="2" xfId="0" applyNumberFormat="1" applyFont="1" applyBorder="1" applyAlignment="1">
      <alignment horizontal="left" wrapText="1"/>
    </xf>
    <xf numFmtId="4" fontId="7" fillId="0" borderId="8" xfId="0" applyNumberFormat="1" applyFont="1" applyBorder="1" applyAlignment="1">
      <alignment horizontal="left" wrapText="1"/>
    </xf>
    <xf numFmtId="4" fontId="7" fillId="0" borderId="9" xfId="0" applyNumberFormat="1" applyFont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29" fillId="0" borderId="2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/>
    </xf>
    <xf numFmtId="44" fontId="14" fillId="0" borderId="2" xfId="7" applyFont="1" applyBorder="1" applyAlignment="1">
      <alignment horizontal="center" wrapText="1"/>
    </xf>
    <xf numFmtId="44" fontId="14" fillId="0" borderId="9" xfId="7" applyFont="1" applyBorder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</cellXfs>
  <cellStyles count="14">
    <cellStyle name="Денежный" xfId="7" builtinId="4"/>
    <cellStyle name="Денежный 2" xfId="10"/>
    <cellStyle name="Обычный" xfId="0" builtinId="0"/>
    <cellStyle name="Обычный 2" xfId="1"/>
    <cellStyle name="Обычный 2 2" xfId="6"/>
    <cellStyle name="Обычный 2 3" xfId="8"/>
    <cellStyle name="Обычный 2 3 2" xfId="11"/>
    <cellStyle name="Обычный 3" xfId="3"/>
    <cellStyle name="Обычный 4" xfId="4"/>
    <cellStyle name="Обычный 5" xfId="5"/>
    <cellStyle name="Обычный 6" xfId="9"/>
    <cellStyle name="Обычный 6 2" xfId="12"/>
    <cellStyle name="Обычный 7" xfId="13"/>
    <cellStyle name="Элементы осе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topLeftCell="A7" zoomScaleNormal="100" zoomScaleSheetLayoutView="100" workbookViewId="0">
      <selection activeCell="I4" sqref="I4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8" customWidth="1"/>
    <col min="6" max="6" width="11.5703125" customWidth="1"/>
    <col min="7" max="7" width="15.85546875" customWidth="1"/>
    <col min="8" max="8" width="16.5703125" customWidth="1"/>
    <col min="9" max="9" width="16.42578125" customWidth="1"/>
  </cols>
  <sheetData>
    <row r="1" spans="1:10" ht="50.25" customHeight="1" x14ac:dyDescent="0.25">
      <c r="A1" s="220" t="s">
        <v>182</v>
      </c>
      <c r="B1" s="220"/>
      <c r="C1" s="220"/>
      <c r="D1" s="220"/>
      <c r="E1" s="220"/>
      <c r="F1" s="220"/>
      <c r="G1" s="220"/>
      <c r="H1" s="220"/>
      <c r="I1" s="220"/>
    </row>
    <row r="2" spans="1:10" ht="66" customHeight="1" x14ac:dyDescent="0.25">
      <c r="A2" s="222" t="s">
        <v>19</v>
      </c>
      <c r="B2" s="222" t="s">
        <v>132</v>
      </c>
      <c r="C2" s="221" t="s">
        <v>131</v>
      </c>
      <c r="D2" s="221" t="s">
        <v>104</v>
      </c>
      <c r="E2" s="221"/>
      <c r="F2" s="221"/>
      <c r="G2" s="221" t="s">
        <v>105</v>
      </c>
      <c r="H2" s="221" t="s">
        <v>31</v>
      </c>
      <c r="I2" s="221" t="s">
        <v>72</v>
      </c>
      <c r="J2" s="116"/>
    </row>
    <row r="3" spans="1:10" ht="207.75" customHeight="1" x14ac:dyDescent="0.25">
      <c r="A3" s="222"/>
      <c r="B3" s="222"/>
      <c r="C3" s="221"/>
      <c r="D3" s="109" t="s">
        <v>71</v>
      </c>
      <c r="E3" s="109" t="s">
        <v>70</v>
      </c>
      <c r="F3" s="109" t="s">
        <v>21</v>
      </c>
      <c r="G3" s="221"/>
      <c r="H3" s="221"/>
      <c r="I3" s="221"/>
      <c r="J3" s="116"/>
    </row>
    <row r="4" spans="1:10" ht="23.25" customHeight="1" x14ac:dyDescent="0.25">
      <c r="A4" s="19">
        <v>901</v>
      </c>
      <c r="B4" s="177" t="s">
        <v>0</v>
      </c>
      <c r="C4" s="25">
        <v>0</v>
      </c>
      <c r="D4" s="31">
        <v>0</v>
      </c>
      <c r="E4" s="31">
        <v>0</v>
      </c>
      <c r="F4" s="31">
        <f>D4+E4</f>
        <v>0</v>
      </c>
      <c r="G4" s="25" t="s">
        <v>59</v>
      </c>
      <c r="H4" s="25" t="s">
        <v>59</v>
      </c>
      <c r="I4" s="25">
        <v>0</v>
      </c>
      <c r="J4" s="116"/>
    </row>
    <row r="5" spans="1:10" ht="20.25" customHeight="1" x14ac:dyDescent="0.25">
      <c r="A5" s="8">
        <v>902</v>
      </c>
      <c r="B5" s="178" t="s">
        <v>1</v>
      </c>
      <c r="C5" s="16">
        <v>1</v>
      </c>
      <c r="D5" s="31">
        <v>0</v>
      </c>
      <c r="E5" s="117">
        <v>36.9</v>
      </c>
      <c r="F5" s="31">
        <f t="shared" ref="F5:F22" si="0">D5+E5</f>
        <v>36.9</v>
      </c>
      <c r="G5" s="31">
        <v>36.9</v>
      </c>
      <c r="H5" s="28">
        <f>(G5/F5)*100</f>
        <v>100</v>
      </c>
      <c r="I5" s="25">
        <v>1</v>
      </c>
      <c r="J5" s="116"/>
    </row>
    <row r="6" spans="1:10" ht="31.5" x14ac:dyDescent="0.25">
      <c r="A6" s="8">
        <v>905</v>
      </c>
      <c r="B6" s="178" t="s">
        <v>2</v>
      </c>
      <c r="C6" s="16">
        <v>0</v>
      </c>
      <c r="D6" s="31">
        <v>0</v>
      </c>
      <c r="E6" s="31">
        <v>0</v>
      </c>
      <c r="F6" s="31">
        <f t="shared" si="0"/>
        <v>0</v>
      </c>
      <c r="G6" s="25" t="s">
        <v>59</v>
      </c>
      <c r="H6" s="25" t="s">
        <v>59</v>
      </c>
      <c r="I6" s="25">
        <v>0</v>
      </c>
      <c r="J6" s="116"/>
    </row>
    <row r="7" spans="1:10" ht="31.5" x14ac:dyDescent="0.25">
      <c r="A7" s="8">
        <v>908</v>
      </c>
      <c r="B7" s="178" t="s">
        <v>3</v>
      </c>
      <c r="C7" s="16">
        <v>0</v>
      </c>
      <c r="D7" s="31">
        <v>0</v>
      </c>
      <c r="E7" s="31">
        <v>0</v>
      </c>
      <c r="F7" s="31">
        <f t="shared" si="0"/>
        <v>0</v>
      </c>
      <c r="G7" s="25" t="s">
        <v>59</v>
      </c>
      <c r="H7" s="25" t="s">
        <v>59</v>
      </c>
      <c r="I7" s="25">
        <v>0</v>
      </c>
      <c r="J7" s="116"/>
    </row>
    <row r="8" spans="1:10" ht="31.5" x14ac:dyDescent="0.25">
      <c r="A8" s="8">
        <v>910</v>
      </c>
      <c r="B8" s="178" t="s">
        <v>4</v>
      </c>
      <c r="C8" s="16">
        <v>0</v>
      </c>
      <c r="D8" s="31">
        <v>0</v>
      </c>
      <c r="E8" s="31">
        <v>0</v>
      </c>
      <c r="F8" s="31">
        <f t="shared" si="0"/>
        <v>0</v>
      </c>
      <c r="G8" s="25" t="s">
        <v>59</v>
      </c>
      <c r="H8" s="25" t="s">
        <v>59</v>
      </c>
      <c r="I8" s="25">
        <v>0</v>
      </c>
      <c r="J8" s="116"/>
    </row>
    <row r="9" spans="1:10" ht="31.5" x14ac:dyDescent="0.25">
      <c r="A9" s="8">
        <v>918</v>
      </c>
      <c r="B9" s="178" t="s">
        <v>5</v>
      </c>
      <c r="C9" s="16">
        <v>0</v>
      </c>
      <c r="D9" s="31">
        <v>0</v>
      </c>
      <c r="E9" s="118">
        <v>0</v>
      </c>
      <c r="F9" s="31">
        <f t="shared" si="0"/>
        <v>0</v>
      </c>
      <c r="G9" s="25" t="s">
        <v>59</v>
      </c>
      <c r="H9" s="25" t="s">
        <v>59</v>
      </c>
      <c r="I9" s="25">
        <v>0</v>
      </c>
      <c r="J9" s="116"/>
    </row>
    <row r="10" spans="1:10" ht="31.5" x14ac:dyDescent="0.25">
      <c r="A10" s="8">
        <v>921</v>
      </c>
      <c r="B10" s="178" t="s">
        <v>6</v>
      </c>
      <c r="C10" s="16">
        <v>0</v>
      </c>
      <c r="D10" s="31">
        <v>0</v>
      </c>
      <c r="E10" s="31">
        <v>0</v>
      </c>
      <c r="F10" s="31">
        <f t="shared" si="0"/>
        <v>0</v>
      </c>
      <c r="G10" s="25" t="s">
        <v>59</v>
      </c>
      <c r="H10" s="25" t="s">
        <v>59</v>
      </c>
      <c r="I10" s="25">
        <v>0</v>
      </c>
      <c r="J10" s="116"/>
    </row>
    <row r="11" spans="1:10" ht="33.75" customHeight="1" x14ac:dyDescent="0.25">
      <c r="A11" s="8">
        <v>922</v>
      </c>
      <c r="B11" s="178" t="s">
        <v>7</v>
      </c>
      <c r="C11" s="16">
        <v>0</v>
      </c>
      <c r="D11" s="31">
        <v>0</v>
      </c>
      <c r="E11" s="31">
        <v>0</v>
      </c>
      <c r="F11" s="31">
        <f t="shared" si="0"/>
        <v>0</v>
      </c>
      <c r="G11" s="25" t="s">
        <v>59</v>
      </c>
      <c r="H11" s="25" t="s">
        <v>59</v>
      </c>
      <c r="I11" s="25">
        <v>0</v>
      </c>
      <c r="J11" s="116"/>
    </row>
    <row r="12" spans="1:10" ht="31.5" x14ac:dyDescent="0.25">
      <c r="A12" s="8">
        <v>923</v>
      </c>
      <c r="B12" s="178" t="s">
        <v>8</v>
      </c>
      <c r="C12" s="16">
        <v>0</v>
      </c>
      <c r="D12" s="31">
        <v>0</v>
      </c>
      <c r="E12" s="31">
        <v>0</v>
      </c>
      <c r="F12" s="31">
        <f t="shared" si="0"/>
        <v>0</v>
      </c>
      <c r="G12" s="25" t="s">
        <v>59</v>
      </c>
      <c r="H12" s="25" t="s">
        <v>59</v>
      </c>
      <c r="I12" s="25">
        <v>0</v>
      </c>
      <c r="J12" s="116"/>
    </row>
    <row r="13" spans="1:10" ht="31.5" x14ac:dyDescent="0.25">
      <c r="A13" s="8">
        <v>925</v>
      </c>
      <c r="B13" s="178" t="s">
        <v>9</v>
      </c>
      <c r="C13" s="16">
        <v>1</v>
      </c>
      <c r="D13" s="31">
        <v>0</v>
      </c>
      <c r="E13" s="118">
        <v>3.2</v>
      </c>
      <c r="F13" s="31">
        <f t="shared" si="0"/>
        <v>3.2</v>
      </c>
      <c r="G13" s="16">
        <v>3.2</v>
      </c>
      <c r="H13" s="28">
        <f>(G13/F13)*100</f>
        <v>100</v>
      </c>
      <c r="I13" s="25">
        <v>1</v>
      </c>
      <c r="J13" s="116"/>
    </row>
    <row r="14" spans="1:10" ht="31.5" x14ac:dyDescent="0.25">
      <c r="A14" s="8">
        <v>926</v>
      </c>
      <c r="B14" s="178" t="s">
        <v>10</v>
      </c>
      <c r="C14" s="16">
        <v>0</v>
      </c>
      <c r="D14" s="31">
        <v>0</v>
      </c>
      <c r="E14" s="31">
        <v>0</v>
      </c>
      <c r="F14" s="31">
        <f t="shared" si="0"/>
        <v>0</v>
      </c>
      <c r="G14" s="25" t="s">
        <v>59</v>
      </c>
      <c r="H14" s="25" t="s">
        <v>59</v>
      </c>
      <c r="I14" s="25">
        <v>0</v>
      </c>
      <c r="J14" s="116"/>
    </row>
    <row r="15" spans="1:10" ht="31.5" x14ac:dyDescent="0.25">
      <c r="A15" s="8">
        <v>929</v>
      </c>
      <c r="B15" s="178" t="s">
        <v>11</v>
      </c>
      <c r="C15" s="16">
        <v>0</v>
      </c>
      <c r="D15" s="31">
        <v>0</v>
      </c>
      <c r="E15" s="31">
        <v>0</v>
      </c>
      <c r="F15" s="31">
        <f t="shared" si="0"/>
        <v>0</v>
      </c>
      <c r="G15" s="25" t="s">
        <v>59</v>
      </c>
      <c r="H15" s="25" t="s">
        <v>59</v>
      </c>
      <c r="I15" s="25">
        <v>0</v>
      </c>
      <c r="J15" s="116"/>
    </row>
    <row r="16" spans="1:10" ht="31.5" x14ac:dyDescent="0.25">
      <c r="A16" s="8">
        <v>930</v>
      </c>
      <c r="B16" s="178" t="s">
        <v>12</v>
      </c>
      <c r="C16" s="16">
        <v>1</v>
      </c>
      <c r="D16" s="31">
        <v>0</v>
      </c>
      <c r="E16" s="117">
        <v>12.7</v>
      </c>
      <c r="F16" s="31">
        <f t="shared" si="0"/>
        <v>12.7</v>
      </c>
      <c r="G16" s="16">
        <v>12.7</v>
      </c>
      <c r="H16" s="28">
        <f>(G16/F16)*100</f>
        <v>100</v>
      </c>
      <c r="I16" s="25">
        <v>1</v>
      </c>
      <c r="J16" s="116"/>
    </row>
    <row r="17" spans="1:10" ht="31.5" x14ac:dyDescent="0.25">
      <c r="A17" s="8">
        <v>934</v>
      </c>
      <c r="B17" s="178" t="s">
        <v>13</v>
      </c>
      <c r="C17" s="16">
        <v>0</v>
      </c>
      <c r="D17" s="31">
        <v>0</v>
      </c>
      <c r="E17" s="118">
        <v>1.0000000000000001E-5</v>
      </c>
      <c r="F17" s="31">
        <f t="shared" si="0"/>
        <v>1.0000000000000001E-5</v>
      </c>
      <c r="G17" s="25" t="s">
        <v>59</v>
      </c>
      <c r="H17" s="25" t="s">
        <v>59</v>
      </c>
      <c r="I17" s="25">
        <v>0</v>
      </c>
      <c r="J17" s="116"/>
    </row>
    <row r="18" spans="1:10" ht="31.5" x14ac:dyDescent="0.25">
      <c r="A18" s="8">
        <v>942</v>
      </c>
      <c r="B18" s="178" t="s">
        <v>14</v>
      </c>
      <c r="C18" s="16">
        <v>0</v>
      </c>
      <c r="D18" s="31">
        <v>0</v>
      </c>
      <c r="E18" s="31">
        <v>0</v>
      </c>
      <c r="F18" s="31">
        <f t="shared" si="0"/>
        <v>0</v>
      </c>
      <c r="G18" s="25" t="s">
        <v>59</v>
      </c>
      <c r="H18" s="25" t="s">
        <v>59</v>
      </c>
      <c r="I18" s="25">
        <v>0</v>
      </c>
      <c r="J18" s="116"/>
    </row>
    <row r="19" spans="1:10" ht="31.5" x14ac:dyDescent="0.25">
      <c r="A19" s="8">
        <v>962</v>
      </c>
      <c r="B19" s="178" t="s">
        <v>15</v>
      </c>
      <c r="C19" s="16">
        <v>0</v>
      </c>
      <c r="D19" s="31">
        <v>0</v>
      </c>
      <c r="E19" s="31">
        <v>0</v>
      </c>
      <c r="F19" s="31">
        <f t="shared" si="0"/>
        <v>0</v>
      </c>
      <c r="G19" s="25" t="s">
        <v>59</v>
      </c>
      <c r="H19" s="25" t="s">
        <v>59</v>
      </c>
      <c r="I19" s="25">
        <v>0</v>
      </c>
      <c r="J19" s="116"/>
    </row>
    <row r="20" spans="1:10" ht="31.5" x14ac:dyDescent="0.25">
      <c r="A20" s="8">
        <v>972</v>
      </c>
      <c r="B20" s="178" t="s">
        <v>16</v>
      </c>
      <c r="C20" s="16">
        <v>0</v>
      </c>
      <c r="D20" s="31">
        <v>0</v>
      </c>
      <c r="E20" s="31">
        <v>0</v>
      </c>
      <c r="F20" s="31">
        <f t="shared" si="0"/>
        <v>0</v>
      </c>
      <c r="G20" s="25" t="s">
        <v>59</v>
      </c>
      <c r="H20" s="25" t="s">
        <v>59</v>
      </c>
      <c r="I20" s="25">
        <v>0</v>
      </c>
      <c r="J20" s="116"/>
    </row>
    <row r="21" spans="1:10" ht="31.5" x14ac:dyDescent="0.25">
      <c r="A21" s="8">
        <v>982</v>
      </c>
      <c r="B21" s="178" t="s">
        <v>17</v>
      </c>
      <c r="C21" s="16">
        <v>0</v>
      </c>
      <c r="D21" s="31">
        <v>0</v>
      </c>
      <c r="E21" s="31">
        <v>0</v>
      </c>
      <c r="F21" s="31">
        <f t="shared" si="0"/>
        <v>0</v>
      </c>
      <c r="G21" s="25" t="s">
        <v>59</v>
      </c>
      <c r="H21" s="25" t="s">
        <v>59</v>
      </c>
      <c r="I21" s="25">
        <v>0</v>
      </c>
      <c r="J21" s="116"/>
    </row>
    <row r="22" spans="1:10" ht="32.25" thickBot="1" x14ac:dyDescent="0.3">
      <c r="A22" s="119">
        <v>992</v>
      </c>
      <c r="B22" s="179" t="s">
        <v>18</v>
      </c>
      <c r="C22" s="120">
        <v>0</v>
      </c>
      <c r="D22" s="31">
        <v>0</v>
      </c>
      <c r="E22" s="31">
        <v>0</v>
      </c>
      <c r="F22" s="31">
        <f t="shared" si="0"/>
        <v>0</v>
      </c>
      <c r="G22" s="25" t="s">
        <v>59</v>
      </c>
      <c r="H22" s="25" t="s">
        <v>59</v>
      </c>
      <c r="I22" s="25">
        <v>0</v>
      </c>
      <c r="J22" s="116"/>
    </row>
  </sheetData>
  <mergeCells count="8">
    <mergeCell ref="A1:I1"/>
    <mergeCell ref="I2:I3"/>
    <mergeCell ref="A2:A3"/>
    <mergeCell ref="B2:B3"/>
    <mergeCell ref="C2:C3"/>
    <mergeCell ref="D2:F2"/>
    <mergeCell ref="G2:G3"/>
    <mergeCell ref="H2:H3"/>
  </mergeCells>
  <printOptions horizontalCentered="1"/>
  <pageMargins left="0.78740157480314965" right="0.39370078740157483" top="0.39370078740157483" bottom="0.78740157480314965" header="0.31496062992125984" footer="0.31496062992125984"/>
  <pageSetup paperSize="9" scale="55" orientation="portrait" r:id="rId1"/>
  <rowBreaks count="1" manualBreakCount="1">
    <brk id="4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7.28515625" customWidth="1"/>
    <col min="6" max="6" width="15" customWidth="1"/>
    <col min="7" max="7" width="14.7109375" customWidth="1"/>
  </cols>
  <sheetData>
    <row r="1" spans="1:7" ht="18" customHeight="1" x14ac:dyDescent="0.25">
      <c r="A1" s="238" t="s">
        <v>123</v>
      </c>
      <c r="B1" s="238"/>
      <c r="C1" s="238"/>
      <c r="D1" s="238"/>
      <c r="E1" s="238"/>
      <c r="F1" s="238"/>
      <c r="G1" s="238"/>
    </row>
    <row r="2" spans="1:7" ht="129" customHeight="1" x14ac:dyDescent="0.25">
      <c r="A2" s="2" t="s">
        <v>19</v>
      </c>
      <c r="B2" s="2" t="s">
        <v>132</v>
      </c>
      <c r="C2" s="109" t="s">
        <v>160</v>
      </c>
      <c r="D2" s="109" t="s">
        <v>122</v>
      </c>
      <c r="E2" s="109" t="s">
        <v>162</v>
      </c>
      <c r="F2" s="109" t="s">
        <v>31</v>
      </c>
      <c r="G2" s="109" t="s">
        <v>32</v>
      </c>
    </row>
    <row r="3" spans="1:7" s="71" customFormat="1" ht="168" customHeight="1" x14ac:dyDescent="0.25">
      <c r="A3" s="111"/>
      <c r="B3" s="111"/>
      <c r="C3" s="1"/>
      <c r="D3" s="137" t="s">
        <v>199</v>
      </c>
      <c r="E3" s="137" t="s">
        <v>200</v>
      </c>
      <c r="F3" s="1"/>
      <c r="G3" s="1"/>
    </row>
    <row r="4" spans="1:7" ht="23.25" customHeight="1" x14ac:dyDescent="0.25">
      <c r="A4" s="8">
        <v>901</v>
      </c>
      <c r="B4" s="9" t="s">
        <v>0</v>
      </c>
      <c r="C4" s="16">
        <v>1</v>
      </c>
      <c r="D4" s="27">
        <v>10065</v>
      </c>
      <c r="E4" s="27">
        <v>37278.9</v>
      </c>
      <c r="F4" s="27">
        <f t="shared" ref="F4:F16" si="0">D4/E4*100</f>
        <v>26.999187207777055</v>
      </c>
      <c r="G4" s="51">
        <v>1</v>
      </c>
    </row>
    <row r="5" spans="1:7" ht="20.25" customHeight="1" x14ac:dyDescent="0.25">
      <c r="A5" s="8">
        <v>902</v>
      </c>
      <c r="B5" s="9" t="s">
        <v>1</v>
      </c>
      <c r="C5" s="16">
        <v>1</v>
      </c>
      <c r="D5" s="27">
        <v>503156.3</v>
      </c>
      <c r="E5" s="27">
        <v>1348280.3</v>
      </c>
      <c r="F5" s="27">
        <f t="shared" si="0"/>
        <v>37.318375118289573</v>
      </c>
      <c r="G5" s="51">
        <v>1</v>
      </c>
    </row>
    <row r="6" spans="1:7" ht="31.5" x14ac:dyDescent="0.25">
      <c r="A6" s="8">
        <v>905</v>
      </c>
      <c r="B6" s="9" t="s">
        <v>2</v>
      </c>
      <c r="C6" s="16">
        <v>1</v>
      </c>
      <c r="D6" s="27">
        <v>41658.6</v>
      </c>
      <c r="E6" s="27">
        <v>132092.20000000001</v>
      </c>
      <c r="F6" s="34">
        <f t="shared" si="0"/>
        <v>31.537516976778335</v>
      </c>
      <c r="G6" s="51">
        <v>1</v>
      </c>
    </row>
    <row r="7" spans="1:7" ht="31.5" x14ac:dyDescent="0.25">
      <c r="A7" s="8">
        <v>908</v>
      </c>
      <c r="B7" s="9" t="s">
        <v>3</v>
      </c>
      <c r="C7" s="16">
        <v>1</v>
      </c>
      <c r="D7" s="27">
        <v>4552.8999999999996</v>
      </c>
      <c r="E7" s="27">
        <v>14137.8</v>
      </c>
      <c r="F7" s="34">
        <f t="shared" si="0"/>
        <v>32.203737498054856</v>
      </c>
      <c r="G7" s="51">
        <v>1</v>
      </c>
    </row>
    <row r="8" spans="1:7" ht="31.5" x14ac:dyDescent="0.25">
      <c r="A8" s="8">
        <v>910</v>
      </c>
      <c r="B8" s="9" t="s">
        <v>4</v>
      </c>
      <c r="C8" s="16">
        <v>1</v>
      </c>
      <c r="D8" s="27">
        <v>5039.2</v>
      </c>
      <c r="E8" s="27">
        <v>17594.900000000001</v>
      </c>
      <c r="F8" s="34">
        <f t="shared" si="0"/>
        <v>28.64011730671956</v>
      </c>
      <c r="G8" s="51">
        <v>1</v>
      </c>
    </row>
    <row r="9" spans="1:7" ht="31.5" x14ac:dyDescent="0.25">
      <c r="A9" s="8">
        <v>918</v>
      </c>
      <c r="B9" s="9" t="s">
        <v>5</v>
      </c>
      <c r="C9" s="16">
        <v>1</v>
      </c>
      <c r="D9" s="27">
        <v>257881.60000000001</v>
      </c>
      <c r="E9" s="27">
        <v>417146.6</v>
      </c>
      <c r="F9" s="34">
        <f t="shared" si="0"/>
        <v>61.820376817166924</v>
      </c>
      <c r="G9" s="51">
        <v>0</v>
      </c>
    </row>
    <row r="10" spans="1:7" ht="31.5" x14ac:dyDescent="0.25">
      <c r="A10" s="8">
        <v>921</v>
      </c>
      <c r="B10" s="9" t="s">
        <v>6</v>
      </c>
      <c r="C10" s="16">
        <v>1</v>
      </c>
      <c r="D10" s="27">
        <v>44987.4</v>
      </c>
      <c r="E10" s="27">
        <v>102295.6</v>
      </c>
      <c r="F10" s="34">
        <f t="shared" si="0"/>
        <v>43.977844599376709</v>
      </c>
      <c r="G10" s="51">
        <f>1-(F10-40)/40</f>
        <v>0.90055388501558231</v>
      </c>
    </row>
    <row r="11" spans="1:7" ht="35.25" customHeight="1" x14ac:dyDescent="0.25">
      <c r="A11" s="8">
        <v>922</v>
      </c>
      <c r="B11" s="9" t="s">
        <v>7</v>
      </c>
      <c r="C11" s="16">
        <v>1</v>
      </c>
      <c r="D11" s="27">
        <v>1734.3</v>
      </c>
      <c r="E11" s="27">
        <v>5305.5</v>
      </c>
      <c r="F11" s="34">
        <f t="shared" si="0"/>
        <v>32.688719253604745</v>
      </c>
      <c r="G11" s="51">
        <v>1</v>
      </c>
    </row>
    <row r="12" spans="1:7" ht="31.5" x14ac:dyDescent="0.25">
      <c r="A12" s="8">
        <v>923</v>
      </c>
      <c r="B12" s="9" t="s">
        <v>8</v>
      </c>
      <c r="C12" s="16">
        <v>1</v>
      </c>
      <c r="D12" s="27">
        <v>250948</v>
      </c>
      <c r="E12" s="27">
        <v>498911.7</v>
      </c>
      <c r="F12" s="34">
        <f t="shared" si="0"/>
        <v>50.299080979660324</v>
      </c>
      <c r="G12" s="51">
        <v>0</v>
      </c>
    </row>
    <row r="13" spans="1:7" ht="31.5" x14ac:dyDescent="0.25">
      <c r="A13" s="8">
        <v>925</v>
      </c>
      <c r="B13" s="9" t="s">
        <v>9</v>
      </c>
      <c r="C13" s="16">
        <v>1</v>
      </c>
      <c r="D13" s="27">
        <v>616773.19999999995</v>
      </c>
      <c r="E13" s="27">
        <v>2059885.9</v>
      </c>
      <c r="F13" s="34">
        <f t="shared" si="0"/>
        <v>29.942105045721224</v>
      </c>
      <c r="G13" s="51">
        <v>1</v>
      </c>
    </row>
    <row r="14" spans="1:7" ht="31.5" x14ac:dyDescent="0.25">
      <c r="A14" s="8">
        <v>926</v>
      </c>
      <c r="B14" s="9" t="s">
        <v>10</v>
      </c>
      <c r="C14" s="16">
        <v>1</v>
      </c>
      <c r="D14" s="27">
        <v>326860.5</v>
      </c>
      <c r="E14" s="27">
        <v>1011035.2</v>
      </c>
      <c r="F14" s="34">
        <f t="shared" si="0"/>
        <v>32.329289820967659</v>
      </c>
      <c r="G14" s="51">
        <v>1</v>
      </c>
    </row>
    <row r="15" spans="1:7" ht="31.5" x14ac:dyDescent="0.25">
      <c r="A15" s="8">
        <v>929</v>
      </c>
      <c r="B15" s="9" t="s">
        <v>11</v>
      </c>
      <c r="C15" s="16">
        <v>1</v>
      </c>
      <c r="D15" s="27">
        <v>192047.8</v>
      </c>
      <c r="E15" s="27">
        <v>520343.5</v>
      </c>
      <c r="F15" s="34">
        <f t="shared" si="0"/>
        <v>36.907888731193914</v>
      </c>
      <c r="G15" s="51">
        <v>1</v>
      </c>
    </row>
    <row r="16" spans="1:7" ht="31.5" x14ac:dyDescent="0.25">
      <c r="A16" s="8">
        <v>930</v>
      </c>
      <c r="B16" s="171" t="s">
        <v>12</v>
      </c>
      <c r="C16" s="172">
        <v>1</v>
      </c>
      <c r="D16" s="173">
        <v>539.29999999999995</v>
      </c>
      <c r="E16" s="173">
        <v>656.7</v>
      </c>
      <c r="F16" s="174">
        <f t="shared" si="0"/>
        <v>82.122734886553971</v>
      </c>
      <c r="G16" s="175">
        <v>0</v>
      </c>
    </row>
    <row r="17" spans="1:7" ht="31.5" x14ac:dyDescent="0.25">
      <c r="A17" s="8">
        <v>934</v>
      </c>
      <c r="B17" s="9" t="s">
        <v>13</v>
      </c>
      <c r="C17" s="16">
        <v>1</v>
      </c>
      <c r="D17" s="27">
        <v>12784</v>
      </c>
      <c r="E17" s="27">
        <v>42210.9</v>
      </c>
      <c r="F17" s="27">
        <f t="shared" ref="F17:F22" si="1">D17/E17*100</f>
        <v>30.286016171178531</v>
      </c>
      <c r="G17" s="51">
        <v>1</v>
      </c>
    </row>
    <row r="18" spans="1:7" ht="31.5" x14ac:dyDescent="0.25">
      <c r="A18" s="8">
        <v>942</v>
      </c>
      <c r="B18" s="9" t="s">
        <v>14</v>
      </c>
      <c r="C18" s="16">
        <v>1</v>
      </c>
      <c r="D18" s="27">
        <v>269856</v>
      </c>
      <c r="E18" s="27">
        <v>748410.4</v>
      </c>
      <c r="F18" s="27">
        <f t="shared" si="1"/>
        <v>36.057222080291773</v>
      </c>
      <c r="G18" s="51">
        <v>1</v>
      </c>
    </row>
    <row r="19" spans="1:7" ht="31.5" x14ac:dyDescent="0.25">
      <c r="A19" s="8">
        <v>962</v>
      </c>
      <c r="B19" s="9" t="s">
        <v>15</v>
      </c>
      <c r="C19" s="16">
        <v>1</v>
      </c>
      <c r="D19" s="27">
        <v>88174.2</v>
      </c>
      <c r="E19" s="27">
        <v>260603.5</v>
      </c>
      <c r="F19" s="27">
        <f t="shared" si="1"/>
        <v>33.834618491309591</v>
      </c>
      <c r="G19" s="51">
        <v>1</v>
      </c>
    </row>
    <row r="20" spans="1:7" ht="31.5" x14ac:dyDescent="0.25">
      <c r="A20" s="8">
        <v>972</v>
      </c>
      <c r="B20" s="9" t="s">
        <v>16</v>
      </c>
      <c r="C20" s="16">
        <v>1</v>
      </c>
      <c r="D20" s="27">
        <v>76298.3</v>
      </c>
      <c r="E20" s="27">
        <v>219714.5</v>
      </c>
      <c r="F20" s="27">
        <f t="shared" si="1"/>
        <v>34.726110475184846</v>
      </c>
      <c r="G20" s="51">
        <v>1</v>
      </c>
    </row>
    <row r="21" spans="1:7" ht="31.5" x14ac:dyDescent="0.25">
      <c r="A21" s="8">
        <v>982</v>
      </c>
      <c r="B21" s="9" t="s">
        <v>17</v>
      </c>
      <c r="C21" s="16">
        <v>1</v>
      </c>
      <c r="D21" s="27">
        <v>74349.5</v>
      </c>
      <c r="E21" s="27">
        <v>194114.8</v>
      </c>
      <c r="F21" s="27">
        <f t="shared" si="1"/>
        <v>38.301819335774503</v>
      </c>
      <c r="G21" s="51">
        <v>1</v>
      </c>
    </row>
    <row r="22" spans="1:7" ht="31.5" x14ac:dyDescent="0.25">
      <c r="A22" s="8">
        <v>992</v>
      </c>
      <c r="B22" s="9" t="s">
        <v>18</v>
      </c>
      <c r="C22" s="16">
        <v>1</v>
      </c>
      <c r="D22" s="27">
        <v>115059.5</v>
      </c>
      <c r="E22" s="27">
        <v>319430.7</v>
      </c>
      <c r="F22" s="27">
        <f t="shared" si="1"/>
        <v>36.020175894176731</v>
      </c>
      <c r="G22" s="51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BreakPreview" topLeftCell="H37" zoomScaleNormal="100" zoomScaleSheetLayoutView="100" workbookViewId="0">
      <selection activeCell="H24" sqref="A24:XFD24"/>
    </sheetView>
  </sheetViews>
  <sheetFormatPr defaultColWidth="9.140625" defaultRowHeight="15.75" x14ac:dyDescent="0.25"/>
  <cols>
    <col min="1" max="1" width="7.42578125" style="71" customWidth="1"/>
    <col min="2" max="2" width="45.85546875" style="71" customWidth="1"/>
    <col min="3" max="3" width="9.28515625" style="71" customWidth="1"/>
    <col min="4" max="10" width="11.5703125" style="41" customWidth="1"/>
    <col min="11" max="11" width="11.42578125" style="41" customWidth="1"/>
    <col min="12" max="15" width="11.5703125" style="41" customWidth="1"/>
    <col min="16" max="16" width="13.28515625" style="41" customWidth="1"/>
    <col min="17" max="17" width="11.5703125" style="41" customWidth="1"/>
    <col min="18" max="16384" width="9.140625" style="71"/>
  </cols>
  <sheetData>
    <row r="1" spans="1:17" ht="18" customHeight="1" x14ac:dyDescent="0.25">
      <c r="A1" s="242" t="s">
        <v>167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/>
    </row>
    <row r="2" spans="1:17" ht="74.25" customHeight="1" x14ac:dyDescent="0.25">
      <c r="A2" s="111" t="s">
        <v>19</v>
      </c>
      <c r="B2" s="111" t="s">
        <v>132</v>
      </c>
      <c r="C2" s="1" t="s">
        <v>160</v>
      </c>
      <c r="D2" s="40" t="s">
        <v>33</v>
      </c>
      <c r="E2" s="40" t="s">
        <v>34</v>
      </c>
      <c r="F2" s="40" t="s">
        <v>35</v>
      </c>
      <c r="G2" s="40" t="s">
        <v>36</v>
      </c>
      <c r="H2" s="40" t="s">
        <v>37</v>
      </c>
      <c r="I2" s="40" t="s">
        <v>38</v>
      </c>
      <c r="J2" s="40" t="s">
        <v>39</v>
      </c>
      <c r="K2" s="40" t="s">
        <v>40</v>
      </c>
      <c r="L2" s="40" t="s">
        <v>41</v>
      </c>
      <c r="M2" s="40" t="s">
        <v>42</v>
      </c>
      <c r="N2" s="40" t="s">
        <v>43</v>
      </c>
      <c r="O2" s="40" t="s">
        <v>44</v>
      </c>
      <c r="P2" s="42" t="s">
        <v>45</v>
      </c>
      <c r="Q2" s="43" t="s">
        <v>46</v>
      </c>
    </row>
    <row r="3" spans="1:17" ht="38.25" customHeight="1" x14ac:dyDescent="0.25">
      <c r="A3" s="140"/>
      <c r="B3" s="138" t="s">
        <v>62</v>
      </c>
      <c r="C3" s="139"/>
      <c r="D3" s="245" t="s">
        <v>64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/>
    </row>
    <row r="4" spans="1:17" ht="35.25" customHeight="1" x14ac:dyDescent="0.25">
      <c r="A4" s="140"/>
      <c r="B4" s="138" t="s">
        <v>63</v>
      </c>
      <c r="C4" s="139"/>
      <c r="D4" s="245" t="s">
        <v>65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7.25" customHeight="1" x14ac:dyDescent="0.25">
      <c r="A5" s="8">
        <v>901</v>
      </c>
      <c r="B5" s="248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50"/>
    </row>
    <row r="6" spans="1:17" ht="15.75" customHeight="1" x14ac:dyDescent="0.25">
      <c r="A6" s="8"/>
      <c r="B6" s="38" t="s">
        <v>47</v>
      </c>
      <c r="C6" s="45">
        <v>1</v>
      </c>
      <c r="D6" s="164">
        <v>2826.5</v>
      </c>
      <c r="E6" s="164">
        <v>3036.6</v>
      </c>
      <c r="F6" s="164">
        <v>3062.2</v>
      </c>
      <c r="G6" s="164">
        <v>2608.3000000000002</v>
      </c>
      <c r="H6" s="164">
        <v>3121.4</v>
      </c>
      <c r="I6" s="164">
        <v>3233.2</v>
      </c>
      <c r="J6" s="164">
        <v>3424.2</v>
      </c>
      <c r="K6" s="164">
        <v>3004.4</v>
      </c>
      <c r="L6" s="164">
        <v>2897.7</v>
      </c>
      <c r="M6" s="164">
        <v>5171.2</v>
      </c>
      <c r="N6" s="164">
        <v>3485.8</v>
      </c>
      <c r="O6" s="164">
        <v>1742.8</v>
      </c>
      <c r="P6" s="27"/>
      <c r="Q6" s="39"/>
    </row>
    <row r="7" spans="1:17" ht="15" customHeight="1" x14ac:dyDescent="0.25">
      <c r="A7" s="8"/>
      <c r="B7" s="38" t="s">
        <v>48</v>
      </c>
      <c r="C7" s="38"/>
      <c r="D7" s="165">
        <v>2824.0102499999998</v>
      </c>
      <c r="E7" s="165">
        <v>3038.7667000000001</v>
      </c>
      <c r="F7" s="165">
        <v>3062.2505799999999</v>
      </c>
      <c r="G7" s="165">
        <v>2608.2239399999999</v>
      </c>
      <c r="H7" s="165">
        <v>3121.2976800000001</v>
      </c>
      <c r="I7" s="165">
        <v>3190.6064799999999</v>
      </c>
      <c r="J7" s="165">
        <v>3466.7876099999999</v>
      </c>
      <c r="K7" s="165">
        <v>3004.3805200000002</v>
      </c>
      <c r="L7" s="165">
        <v>2897.5460899999998</v>
      </c>
      <c r="M7" s="165">
        <v>3043.2570000000001</v>
      </c>
      <c r="N7" s="165">
        <v>2647.4544799999999</v>
      </c>
      <c r="O7" s="165">
        <v>4374.2998399999997</v>
      </c>
      <c r="P7" s="44"/>
      <c r="Q7" s="50"/>
    </row>
    <row r="8" spans="1:17" ht="17.25" customHeight="1" x14ac:dyDescent="0.25">
      <c r="A8" s="8"/>
      <c r="B8" s="38" t="s">
        <v>73</v>
      </c>
      <c r="C8" s="38"/>
      <c r="D8" s="44">
        <f>IMABS(D7-D6)/D7</f>
        <v>8.8163631842348505E-4</v>
      </c>
      <c r="E8" s="44">
        <f t="shared" ref="E8:O8" si="0">IMABS(E7-E6)/E7</f>
        <v>7.1301952861344009E-4</v>
      </c>
      <c r="F8" s="44">
        <f t="shared" si="0"/>
        <v>1.6517263587254113E-5</v>
      </c>
      <c r="G8" s="44">
        <f t="shared" si="0"/>
        <v>2.916160642261611E-5</v>
      </c>
      <c r="H8" s="44">
        <f t="shared" si="0"/>
        <v>3.2781237321767825E-5</v>
      </c>
      <c r="I8" s="44">
        <f t="shared" si="0"/>
        <v>1.334966260082312E-2</v>
      </c>
      <c r="J8" s="44">
        <f t="shared" si="0"/>
        <v>1.2284458925939233E-2</v>
      </c>
      <c r="K8" s="44">
        <f t="shared" si="0"/>
        <v>6.4838657654225637E-6</v>
      </c>
      <c r="L8" s="44">
        <f t="shared" si="0"/>
        <v>5.3117360421347512E-5</v>
      </c>
      <c r="M8" s="44">
        <f t="shared" si="0"/>
        <v>0.6992321056026487</v>
      </c>
      <c r="N8" s="44">
        <f t="shared" si="0"/>
        <v>0.31666097616907857</v>
      </c>
      <c r="O8" s="44">
        <f t="shared" si="0"/>
        <v>0.60158195282744942</v>
      </c>
      <c r="P8" s="44">
        <f>(1/12)*(O8+N8+M8+L8+K8+J8+I8+H8+G8+F8+E8+D8)*100</f>
        <v>13.707015610887449</v>
      </c>
      <c r="Q8" s="50">
        <f>IF(P8&gt;=15,0,IF(AND(P8&gt;5,P8&lt;15),((15-P8)/10),IF(P8&lt;=5,1)))</f>
        <v>0.12929843891125509</v>
      </c>
    </row>
    <row r="9" spans="1:17" ht="18" customHeight="1" x14ac:dyDescent="0.25">
      <c r="A9" s="8">
        <v>902</v>
      </c>
      <c r="B9" s="239" t="s">
        <v>1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</row>
    <row r="10" spans="1:17" ht="15" customHeight="1" x14ac:dyDescent="0.25">
      <c r="A10" s="8"/>
      <c r="B10" s="38" t="s">
        <v>47</v>
      </c>
      <c r="C10" s="45">
        <v>1</v>
      </c>
      <c r="D10" s="163">
        <v>53181.15</v>
      </c>
      <c r="E10" s="163">
        <v>92736.044999999998</v>
      </c>
      <c r="F10" s="163">
        <v>102386.94500000001</v>
      </c>
      <c r="G10" s="163">
        <v>133853.44500000001</v>
      </c>
      <c r="H10" s="163">
        <v>84433.244999999995</v>
      </c>
      <c r="I10" s="163">
        <v>84874.845000000001</v>
      </c>
      <c r="J10" s="163">
        <v>118369.095</v>
      </c>
      <c r="K10" s="163">
        <v>128114.345</v>
      </c>
      <c r="L10" s="163">
        <v>125491.745</v>
      </c>
      <c r="M10" s="163">
        <v>149440.595</v>
      </c>
      <c r="N10" s="163">
        <v>111522.545</v>
      </c>
      <c r="O10" s="163">
        <v>208510.8</v>
      </c>
      <c r="P10" s="27"/>
      <c r="Q10" s="39"/>
    </row>
    <row r="11" spans="1:17" ht="20.25" customHeight="1" x14ac:dyDescent="0.25">
      <c r="A11" s="8"/>
      <c r="B11" s="38" t="s">
        <v>48</v>
      </c>
      <c r="C11" s="38"/>
      <c r="D11" s="166">
        <v>43342.991860000002</v>
      </c>
      <c r="E11" s="166">
        <v>70304.600120000003</v>
      </c>
      <c r="F11" s="166">
        <v>93477.37947</v>
      </c>
      <c r="G11" s="166">
        <v>93015.392340000006</v>
      </c>
      <c r="H11" s="166">
        <v>81816.586760000006</v>
      </c>
      <c r="I11" s="166">
        <v>112596.99858</v>
      </c>
      <c r="J11" s="166">
        <v>116512.77048000001</v>
      </c>
      <c r="K11" s="166">
        <v>102520.63335</v>
      </c>
      <c r="L11" s="166">
        <v>131536.66209</v>
      </c>
      <c r="M11" s="166">
        <v>136883.22977999999</v>
      </c>
      <c r="N11" s="166">
        <v>96072.804099999994</v>
      </c>
      <c r="O11" s="166">
        <v>270200.29684000002</v>
      </c>
      <c r="P11" s="44"/>
      <c r="Q11" s="50"/>
    </row>
    <row r="12" spans="1:17" ht="20.25" customHeight="1" x14ac:dyDescent="0.25">
      <c r="A12" s="8"/>
      <c r="B12" s="38" t="s">
        <v>73</v>
      </c>
      <c r="C12" s="38"/>
      <c r="D12" s="44">
        <f>IMABS(D11-D10)/D11</f>
        <v>0.22698382639984185</v>
      </c>
      <c r="E12" s="44">
        <f t="shared" ref="E12:O12" si="1">IMABS(E11-E10)/E11</f>
        <v>0.31906084156246806</v>
      </c>
      <c r="F12" s="44">
        <f t="shared" si="1"/>
        <v>9.5312529945914701E-2</v>
      </c>
      <c r="G12" s="44">
        <f t="shared" si="1"/>
        <v>0.43904617969813314</v>
      </c>
      <c r="H12" s="44">
        <f t="shared" si="1"/>
        <v>3.1982001982992399E-2</v>
      </c>
      <c r="I12" s="44">
        <f t="shared" si="1"/>
        <v>0.24620686101418102</v>
      </c>
      <c r="J12" s="44">
        <f t="shared" si="1"/>
        <v>1.5932369579338447E-2</v>
      </c>
      <c r="K12" s="44">
        <f t="shared" si="1"/>
        <v>0.24964449412465511</v>
      </c>
      <c r="L12" s="44">
        <f t="shared" si="1"/>
        <v>4.5956138721719657E-2</v>
      </c>
      <c r="M12" s="44">
        <f t="shared" si="1"/>
        <v>9.1737791694295356E-2</v>
      </c>
      <c r="N12" s="44">
        <f t="shared" si="1"/>
        <v>0.16081284443325627</v>
      </c>
      <c r="O12" s="44">
        <f t="shared" si="1"/>
        <v>0.22831024821756457</v>
      </c>
      <c r="P12" s="44">
        <f>(1/12)*(O12+N12+M12+L12+K12+J12+I12+H12+G12+F12+E12+D12)*100</f>
        <v>17.924884394786339</v>
      </c>
      <c r="Q12" s="50">
        <f>IF(P12&gt;=15,0,IF(AND(P12&gt;5,P12&lt;15),((15-P12)/10),IF(P12&lt;=5,1)))</f>
        <v>0</v>
      </c>
    </row>
    <row r="13" spans="1:17" ht="14.25" customHeight="1" x14ac:dyDescent="0.25">
      <c r="A13" s="8">
        <v>905</v>
      </c>
      <c r="B13" s="239" t="s">
        <v>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</row>
    <row r="14" spans="1:17" x14ac:dyDescent="0.25">
      <c r="A14" s="8"/>
      <c r="B14" s="38" t="s">
        <v>47</v>
      </c>
      <c r="C14" s="45">
        <v>1</v>
      </c>
      <c r="D14" s="163">
        <v>4802.72</v>
      </c>
      <c r="E14" s="163">
        <v>5433.87</v>
      </c>
      <c r="F14" s="163">
        <v>11273.8</v>
      </c>
      <c r="G14" s="163">
        <v>33390.14</v>
      </c>
      <c r="H14" s="163">
        <v>3970</v>
      </c>
      <c r="I14" s="163">
        <v>8462.52</v>
      </c>
      <c r="J14" s="163">
        <v>7395.5969999999998</v>
      </c>
      <c r="K14" s="163">
        <v>11606.196</v>
      </c>
      <c r="L14" s="163">
        <v>9787.9770000000008</v>
      </c>
      <c r="M14" s="163">
        <v>13116.846</v>
      </c>
      <c r="N14" s="163">
        <v>7668.4669999999996</v>
      </c>
      <c r="O14" s="163">
        <v>53116.466999999997</v>
      </c>
      <c r="P14" s="27"/>
      <c r="Q14" s="39"/>
    </row>
    <row r="15" spans="1:17" x14ac:dyDescent="0.25">
      <c r="A15" s="8"/>
      <c r="B15" s="38" t="s">
        <v>48</v>
      </c>
      <c r="C15" s="38"/>
      <c r="D15" s="166">
        <v>3856.6751300000001</v>
      </c>
      <c r="E15" s="166">
        <v>3666.1198800000002</v>
      </c>
      <c r="F15" s="166">
        <v>7660.7894299999998</v>
      </c>
      <c r="G15" s="166">
        <v>19195.111280000001</v>
      </c>
      <c r="H15" s="166">
        <v>18815.310730000001</v>
      </c>
      <c r="I15" s="166">
        <v>8786.6998500000009</v>
      </c>
      <c r="J15" s="166">
        <v>7626.5732099999996</v>
      </c>
      <c r="K15" s="166">
        <v>4270.4554900000003</v>
      </c>
      <c r="L15" s="166">
        <v>16555.934209999999</v>
      </c>
      <c r="M15" s="166">
        <v>13385.9097</v>
      </c>
      <c r="N15" s="166">
        <v>6401.9862700000003</v>
      </c>
      <c r="O15" s="166">
        <v>21870.657210000001</v>
      </c>
      <c r="P15" s="44"/>
      <c r="Q15" s="50"/>
    </row>
    <row r="16" spans="1:17" x14ac:dyDescent="0.25">
      <c r="A16" s="8"/>
      <c r="B16" s="38" t="s">
        <v>73</v>
      </c>
      <c r="C16" s="38"/>
      <c r="D16" s="44">
        <f>IMABS(D15-D14)/D15</f>
        <v>0.2453006380135524</v>
      </c>
      <c r="E16" s="44">
        <f t="shared" ref="E16:O16" si="2">IMABS(E15-E14)/E15</f>
        <v>0.4821855743571592</v>
      </c>
      <c r="F16" s="44">
        <f t="shared" si="2"/>
        <v>0.47162379321526393</v>
      </c>
      <c r="G16" s="44">
        <f t="shared" si="2"/>
        <v>0.73951270784193113</v>
      </c>
      <c r="H16" s="44">
        <f t="shared" si="2"/>
        <v>0.78900162442334532</v>
      </c>
      <c r="I16" s="44">
        <f t="shared" si="2"/>
        <v>3.689438077254914E-2</v>
      </c>
      <c r="J16" s="44">
        <f t="shared" si="2"/>
        <v>3.028571333939897E-2</v>
      </c>
      <c r="K16" s="44">
        <f t="shared" si="2"/>
        <v>1.7177887762038235</v>
      </c>
      <c r="L16" s="44">
        <f t="shared" si="2"/>
        <v>0.40879343467746232</v>
      </c>
      <c r="M16" s="44">
        <f t="shared" si="2"/>
        <v>2.0100516590217294E-2</v>
      </c>
      <c r="N16" s="44">
        <f t="shared" si="2"/>
        <v>0.19782621776850504</v>
      </c>
      <c r="O16" s="44">
        <f t="shared" si="2"/>
        <v>1.4286635051695364</v>
      </c>
      <c r="P16" s="44">
        <f>(1/12)*(O16+N16+M16+L16+K16+J16+I16+H16+G16+F16+E16+D16)*100</f>
        <v>54.73314068643954</v>
      </c>
      <c r="Q16" s="50">
        <f>IF(P16&gt;=15,0,IF(AND(P16&gt;5,P16&lt;15),((15-P16)/10),IF(P16&lt;=5,1)))</f>
        <v>0</v>
      </c>
    </row>
    <row r="17" spans="1:17" ht="15" customHeight="1" x14ac:dyDescent="0.25">
      <c r="A17" s="8">
        <v>908</v>
      </c>
      <c r="B17" s="239" t="s">
        <v>3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</row>
    <row r="18" spans="1:17" x14ac:dyDescent="0.25">
      <c r="A18" s="8"/>
      <c r="B18" s="38" t="s">
        <v>47</v>
      </c>
      <c r="C18" s="45">
        <v>1</v>
      </c>
      <c r="D18" s="163">
        <v>1067.3</v>
      </c>
      <c r="E18" s="163">
        <v>1166.4000000000001</v>
      </c>
      <c r="F18" s="163">
        <v>513.5</v>
      </c>
      <c r="G18" s="163">
        <v>2065.8000000000002</v>
      </c>
      <c r="H18" s="163">
        <v>512.5</v>
      </c>
      <c r="I18" s="163">
        <v>1171.5</v>
      </c>
      <c r="J18" s="163">
        <v>1447.7</v>
      </c>
      <c r="K18" s="163">
        <v>512.5</v>
      </c>
      <c r="L18" s="163">
        <v>1169.8</v>
      </c>
      <c r="M18" s="163">
        <v>1993.3</v>
      </c>
      <c r="N18" s="163">
        <v>670.8</v>
      </c>
      <c r="O18" s="163">
        <v>1878.1</v>
      </c>
      <c r="P18" s="39"/>
      <c r="Q18" s="39"/>
    </row>
    <row r="19" spans="1:17" x14ac:dyDescent="0.25">
      <c r="A19" s="8"/>
      <c r="B19" s="38" t="s">
        <v>48</v>
      </c>
      <c r="C19" s="38"/>
      <c r="D19" s="166">
        <v>574.16468999999995</v>
      </c>
      <c r="E19" s="166">
        <v>1102.98524</v>
      </c>
      <c r="F19" s="166">
        <v>1033.5585900000001</v>
      </c>
      <c r="G19" s="166">
        <v>1173.9846600000001</v>
      </c>
      <c r="H19" s="166">
        <v>926.37428999999997</v>
      </c>
      <c r="I19" s="166">
        <v>1635.5146999999999</v>
      </c>
      <c r="J19" s="166">
        <v>866.40551000000005</v>
      </c>
      <c r="K19" s="166">
        <v>895.10032999999999</v>
      </c>
      <c r="L19" s="166">
        <v>1376.80636</v>
      </c>
      <c r="M19" s="166">
        <v>1362.4513899999999</v>
      </c>
      <c r="N19" s="166">
        <v>756.35988999999995</v>
      </c>
      <c r="O19" s="166">
        <v>2434.04441</v>
      </c>
      <c r="P19" s="39"/>
      <c r="Q19" s="39"/>
    </row>
    <row r="20" spans="1:17" x14ac:dyDescent="0.25">
      <c r="A20" s="8"/>
      <c r="B20" s="38" t="s">
        <v>73</v>
      </c>
      <c r="C20" s="38"/>
      <c r="D20" s="44">
        <f>IMABS(D19-D18)/D19</f>
        <v>0.85887432402016928</v>
      </c>
      <c r="E20" s="44">
        <f t="shared" ref="E20:O20" si="3">IMABS(E19-E18)/E19</f>
        <v>5.7493752137608038E-2</v>
      </c>
      <c r="F20" s="44">
        <f t="shared" si="3"/>
        <v>0.50317281964634442</v>
      </c>
      <c r="G20" s="44">
        <f t="shared" si="3"/>
        <v>0.7596482052840452</v>
      </c>
      <c r="H20" s="44">
        <f t="shared" si="3"/>
        <v>0.44676789335334421</v>
      </c>
      <c r="I20" s="44">
        <f t="shared" si="3"/>
        <v>0.28371172695665769</v>
      </c>
      <c r="J20" s="44">
        <f t="shared" si="3"/>
        <v>0.67092658494288659</v>
      </c>
      <c r="K20" s="44">
        <f t="shared" si="3"/>
        <v>0.42743848614154795</v>
      </c>
      <c r="L20" s="44">
        <f t="shared" si="3"/>
        <v>0.15035255938242476</v>
      </c>
      <c r="M20" s="44">
        <f t="shared" si="3"/>
        <v>0.46302467348945198</v>
      </c>
      <c r="N20" s="44">
        <f t="shared" si="3"/>
        <v>0.11312060717550741</v>
      </c>
      <c r="O20" s="44">
        <f t="shared" si="3"/>
        <v>0.22840356064004602</v>
      </c>
      <c r="P20" s="44">
        <f>(1/12)*(O20+N20+M20+L20+K20+J20+I20+H20+G20+F20+E20+D20)*100</f>
        <v>41.357793276416942</v>
      </c>
      <c r="Q20" s="50">
        <f>IF(P20&gt;=15,0,IF(AND(P20&gt;5,P20&lt;15),((15-P20)/10),IF(P20&lt;=5,1)))</f>
        <v>0</v>
      </c>
    </row>
    <row r="21" spans="1:17" ht="18.75" customHeight="1" x14ac:dyDescent="0.25">
      <c r="A21" s="8">
        <v>910</v>
      </c>
      <c r="B21" s="239" t="s">
        <v>4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</row>
    <row r="22" spans="1:17" x14ac:dyDescent="0.25">
      <c r="A22" s="8"/>
      <c r="B22" s="38" t="s">
        <v>47</v>
      </c>
      <c r="C22" s="45">
        <v>1</v>
      </c>
      <c r="D22" s="163">
        <v>1662.15</v>
      </c>
      <c r="E22" s="163">
        <v>1237.8499999999999</v>
      </c>
      <c r="F22" s="163">
        <v>1348.35</v>
      </c>
      <c r="G22" s="163">
        <v>1460.45</v>
      </c>
      <c r="H22" s="163">
        <v>1512.35</v>
      </c>
      <c r="I22" s="163">
        <v>1380.55</v>
      </c>
      <c r="J22" s="163">
        <v>1370.25</v>
      </c>
      <c r="K22" s="163">
        <v>1796.65</v>
      </c>
      <c r="L22" s="163">
        <v>1497.25</v>
      </c>
      <c r="M22" s="163">
        <v>1478.25</v>
      </c>
      <c r="N22" s="163">
        <v>1367.65</v>
      </c>
      <c r="O22" s="163">
        <v>1530.65</v>
      </c>
      <c r="P22" s="39"/>
      <c r="Q22" s="39"/>
    </row>
    <row r="23" spans="1:17" x14ac:dyDescent="0.25">
      <c r="A23" s="8"/>
      <c r="B23" s="38" t="s">
        <v>48</v>
      </c>
      <c r="C23" s="38"/>
      <c r="D23" s="166">
        <v>1370.1568199999999</v>
      </c>
      <c r="E23" s="166">
        <v>1238.9494500000001</v>
      </c>
      <c r="F23" s="166">
        <v>1387.2558100000001</v>
      </c>
      <c r="G23" s="166">
        <v>1225.8901499999999</v>
      </c>
      <c r="H23" s="166">
        <v>1359.0020199999999</v>
      </c>
      <c r="I23" s="166">
        <v>1570.6570999999999</v>
      </c>
      <c r="J23" s="166">
        <v>1303.60852</v>
      </c>
      <c r="K23" s="166">
        <v>1727.45991</v>
      </c>
      <c r="L23" s="166">
        <v>1372.70074</v>
      </c>
      <c r="M23" s="166">
        <v>1357.47883</v>
      </c>
      <c r="N23" s="166">
        <v>1652.0612599999999</v>
      </c>
      <c r="O23" s="166">
        <v>2029.63725</v>
      </c>
      <c r="P23" s="39"/>
      <c r="Q23" s="39"/>
    </row>
    <row r="24" spans="1:17" x14ac:dyDescent="0.25">
      <c r="A24" s="8"/>
      <c r="B24" s="38" t="s">
        <v>73</v>
      </c>
      <c r="C24" s="38"/>
      <c r="D24" s="44">
        <f>IMABS(D23-D22)/D23</f>
        <v>0.21310931401268374</v>
      </c>
      <c r="E24" s="44">
        <f t="shared" ref="E24:O24" si="4">IMABS(E23-E22)/E23</f>
        <v>8.8740505111016489E-4</v>
      </c>
      <c r="F24" s="44">
        <f t="shared" si="4"/>
        <v>2.804515916931009E-2</v>
      </c>
      <c r="G24" s="44">
        <f t="shared" si="4"/>
        <v>0.19133839194319335</v>
      </c>
      <c r="H24" s="44">
        <f t="shared" si="4"/>
        <v>0.11283866965848956</v>
      </c>
      <c r="I24" s="44">
        <f t="shared" si="4"/>
        <v>0.12103666675558908</v>
      </c>
      <c r="J24" s="44">
        <f t="shared" si="4"/>
        <v>5.1120776657703954E-2</v>
      </c>
      <c r="K24" s="44">
        <f t="shared" si="4"/>
        <v>4.0053080016195605E-2</v>
      </c>
      <c r="L24" s="44">
        <f t="shared" si="4"/>
        <v>9.0733002737362844E-2</v>
      </c>
      <c r="M24" s="44">
        <f t="shared" si="4"/>
        <v>8.8967258517025999E-2</v>
      </c>
      <c r="N24" s="44">
        <f t="shared" si="4"/>
        <v>0.17215539573877536</v>
      </c>
      <c r="O24" s="44">
        <f t="shared" si="4"/>
        <v>0.24585045923846732</v>
      </c>
      <c r="P24" s="44">
        <f>(1/12)*(O24+N24+M24+L24+K24+J24+I24+H24+G24+F24+E24+D24)*100</f>
        <v>11.301129829132558</v>
      </c>
      <c r="Q24" s="50">
        <f>IF(P24&gt;=15,0,IF(AND(P24&gt;5,P24&lt;15),((15-P24)/10),IF(P24&lt;=5,1)))</f>
        <v>0.36988701708674421</v>
      </c>
    </row>
    <row r="25" spans="1:17" ht="18" customHeight="1" x14ac:dyDescent="0.25">
      <c r="A25" s="8">
        <v>918</v>
      </c>
      <c r="B25" s="239" t="s">
        <v>5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</row>
    <row r="26" spans="1:17" x14ac:dyDescent="0.25">
      <c r="A26" s="8"/>
      <c r="B26" s="38" t="s">
        <v>47</v>
      </c>
      <c r="C26" s="45">
        <v>1</v>
      </c>
      <c r="D26" s="163">
        <v>5261.6</v>
      </c>
      <c r="E26" s="163">
        <v>10647.9</v>
      </c>
      <c r="F26" s="163">
        <v>55492.25</v>
      </c>
      <c r="G26" s="163">
        <v>31417.05</v>
      </c>
      <c r="H26" s="163">
        <v>2623.85</v>
      </c>
      <c r="I26" s="163">
        <v>21316.35</v>
      </c>
      <c r="J26" s="163">
        <v>28906.95</v>
      </c>
      <c r="K26" s="163">
        <v>8250.35</v>
      </c>
      <c r="L26" s="163">
        <v>29271.45</v>
      </c>
      <c r="M26" s="163">
        <v>84641.45</v>
      </c>
      <c r="N26" s="163">
        <v>25365.75</v>
      </c>
      <c r="O26" s="163">
        <v>259364.85</v>
      </c>
      <c r="P26" s="39"/>
      <c r="Q26" s="39"/>
    </row>
    <row r="27" spans="1:17" x14ac:dyDescent="0.25">
      <c r="A27" s="8"/>
      <c r="B27" s="38" t="s">
        <v>48</v>
      </c>
      <c r="C27" s="38"/>
      <c r="D27" s="166">
        <v>4781.2072099999996</v>
      </c>
      <c r="E27" s="166">
        <v>5559.8180499999999</v>
      </c>
      <c r="F27" s="166">
        <v>7247.3228900000004</v>
      </c>
      <c r="G27" s="166">
        <v>30758.415509999999</v>
      </c>
      <c r="H27" s="166">
        <v>7417.0174999999999</v>
      </c>
      <c r="I27" s="166">
        <v>11414.63831</v>
      </c>
      <c r="J27" s="166">
        <v>29807.279569999999</v>
      </c>
      <c r="K27" s="166">
        <v>30998.407319999998</v>
      </c>
      <c r="L27" s="166">
        <v>31280.915590000001</v>
      </c>
      <c r="M27" s="166">
        <v>25877.96271</v>
      </c>
      <c r="N27" s="166">
        <v>26342.188429999998</v>
      </c>
      <c r="O27" s="166">
        <v>205661.40221</v>
      </c>
      <c r="P27" s="39"/>
      <c r="Q27" s="39"/>
    </row>
    <row r="28" spans="1:17" x14ac:dyDescent="0.25">
      <c r="A28" s="8"/>
      <c r="B28" s="38" t="s">
        <v>73</v>
      </c>
      <c r="C28" s="38"/>
      <c r="D28" s="44">
        <f>IMABS(D27-D26)/D27</f>
        <v>0.1004752082267526</v>
      </c>
      <c r="E28" s="44">
        <f t="shared" ref="E28:O28" si="5">IMABS(E27-E26)/E27</f>
        <v>0.91515260108197249</v>
      </c>
      <c r="F28" s="44">
        <f t="shared" si="5"/>
        <v>6.6569308201472994</v>
      </c>
      <c r="G28" s="44">
        <f t="shared" si="5"/>
        <v>2.1413147559108461E-2</v>
      </c>
      <c r="H28" s="44">
        <f t="shared" si="5"/>
        <v>0.64623920598812123</v>
      </c>
      <c r="I28" s="44">
        <f t="shared" si="5"/>
        <v>0.86745733163751892</v>
      </c>
      <c r="J28" s="44">
        <f t="shared" si="5"/>
        <v>3.0205023168439323E-2</v>
      </c>
      <c r="K28" s="44">
        <f t="shared" si="5"/>
        <v>0.73384600328556493</v>
      </c>
      <c r="L28" s="44">
        <f t="shared" si="5"/>
        <v>6.4239346965994606E-2</v>
      </c>
      <c r="M28" s="44">
        <f t="shared" si="5"/>
        <v>2.270792641156874</v>
      </c>
      <c r="N28" s="44">
        <f t="shared" si="5"/>
        <v>3.706747571845527E-2</v>
      </c>
      <c r="O28" s="44">
        <f t="shared" si="5"/>
        <v>0.26112555497975082</v>
      </c>
      <c r="P28" s="44">
        <f>(1/12)*(O28+N28+M28+L28+K28+J28+I28+H28+G28+F28+E28+D28)*100</f>
        <v>105.04120299929876</v>
      </c>
      <c r="Q28" s="50">
        <f>IF(P28&gt;=15,0,IF(AND(P28&gt;5,P28&lt;15),((15-P28)/10),IF(P28&lt;=5,1)))</f>
        <v>0</v>
      </c>
    </row>
    <row r="29" spans="1:17" ht="17.25" customHeight="1" x14ac:dyDescent="0.25">
      <c r="A29" s="8">
        <v>921</v>
      </c>
      <c r="B29" s="239" t="s">
        <v>6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</row>
    <row r="30" spans="1:17" x14ac:dyDescent="0.25">
      <c r="A30" s="8"/>
      <c r="B30" s="38" t="s">
        <v>47</v>
      </c>
      <c r="C30" s="45">
        <v>1</v>
      </c>
      <c r="D30" s="163">
        <v>2171.6999999999998</v>
      </c>
      <c r="E30" s="163">
        <v>7357.35</v>
      </c>
      <c r="F30" s="163">
        <v>6860.4250000000002</v>
      </c>
      <c r="G30" s="163">
        <v>8100.9250000000002</v>
      </c>
      <c r="H30" s="163">
        <v>6736.7250000000004</v>
      </c>
      <c r="I30" s="163">
        <v>7188.8249999999998</v>
      </c>
      <c r="J30" s="163">
        <v>7988.0249999999996</v>
      </c>
      <c r="K30" s="163">
        <v>7516.5249999999996</v>
      </c>
      <c r="L30" s="163">
        <v>7879.3249999999998</v>
      </c>
      <c r="M30" s="163">
        <v>8496.2250000000004</v>
      </c>
      <c r="N30" s="163">
        <v>7823.8950000000004</v>
      </c>
      <c r="O30" s="163">
        <v>24376.654999999999</v>
      </c>
      <c r="P30" s="39"/>
      <c r="Q30" s="39"/>
    </row>
    <row r="31" spans="1:17" x14ac:dyDescent="0.25">
      <c r="A31" s="8"/>
      <c r="B31" s="38" t="s">
        <v>48</v>
      </c>
      <c r="C31" s="38"/>
      <c r="D31" s="166">
        <v>1196.3289</v>
      </c>
      <c r="E31" s="166">
        <v>6773.6183000000001</v>
      </c>
      <c r="F31" s="166">
        <v>7154.6944700000004</v>
      </c>
      <c r="G31" s="166">
        <v>8250.7766100000008</v>
      </c>
      <c r="H31" s="166">
        <v>5306.2079999999996</v>
      </c>
      <c r="I31" s="166">
        <v>7430.3385799999996</v>
      </c>
      <c r="J31" s="166">
        <v>7777.6643700000004</v>
      </c>
      <c r="K31" s="166">
        <v>6761.8058199999996</v>
      </c>
      <c r="L31" s="166">
        <v>6656.7375300000003</v>
      </c>
      <c r="M31" s="166">
        <v>6524.4271200000003</v>
      </c>
      <c r="N31" s="166">
        <v>6624.9528</v>
      </c>
      <c r="O31" s="166">
        <v>31838.059069999999</v>
      </c>
      <c r="P31" s="39"/>
      <c r="Q31" s="39"/>
    </row>
    <row r="32" spans="1:17" x14ac:dyDescent="0.25">
      <c r="A32" s="8"/>
      <c r="B32" s="38" t="s">
        <v>73</v>
      </c>
      <c r="C32" s="38"/>
      <c r="D32" s="44">
        <f>IMABS(D31-D30)/D31</f>
        <v>0.81530346713182289</v>
      </c>
      <c r="E32" s="44">
        <f t="shared" ref="E32:O32" si="6">IMABS(E31-E30)/E31</f>
        <v>8.6177235584709619E-2</v>
      </c>
      <c r="F32" s="44">
        <f t="shared" si="6"/>
        <v>4.1129564824030865E-2</v>
      </c>
      <c r="G32" s="44">
        <f t="shared" si="6"/>
        <v>1.8162121832068438E-2</v>
      </c>
      <c r="H32" s="44">
        <f t="shared" si="6"/>
        <v>0.26959308794528991</v>
      </c>
      <c r="I32" s="44">
        <f t="shared" si="6"/>
        <v>3.2503711291175082E-2</v>
      </c>
      <c r="J32" s="44">
        <f t="shared" si="6"/>
        <v>2.7046761083108967E-2</v>
      </c>
      <c r="K32" s="44">
        <f t="shared" si="6"/>
        <v>0.11161503303861513</v>
      </c>
      <c r="L32" s="44">
        <f t="shared" si="6"/>
        <v>0.18366166075951615</v>
      </c>
      <c r="M32" s="44">
        <f t="shared" si="6"/>
        <v>0.30221778000334226</v>
      </c>
      <c r="N32" s="44">
        <f t="shared" si="6"/>
        <v>0.18097369689939533</v>
      </c>
      <c r="O32" s="44">
        <f t="shared" si="6"/>
        <v>0.23435486609265849</v>
      </c>
      <c r="P32" s="44">
        <f>(1/12)*(O32+N32+M32+L32+K32+J32+I32+H32+G32+F32+E32+D32)*100</f>
        <v>19.189491554047773</v>
      </c>
      <c r="Q32" s="50">
        <f>IF(P32&gt;=15,0,IF(AND(P32&gt;5,P32&lt;15),((15-P32)/10),IF(P32&lt;=5,1)))</f>
        <v>0</v>
      </c>
    </row>
    <row r="33" spans="1:17" ht="19.5" customHeight="1" x14ac:dyDescent="0.25">
      <c r="A33" s="8">
        <v>922</v>
      </c>
      <c r="B33" s="239" t="s">
        <v>7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</row>
    <row r="34" spans="1:17" ht="18.75" customHeight="1" x14ac:dyDescent="0.25">
      <c r="A34" s="8"/>
      <c r="B34" s="38" t="s">
        <v>47</v>
      </c>
      <c r="C34" s="45">
        <v>1</v>
      </c>
      <c r="D34" s="163">
        <v>427</v>
      </c>
      <c r="E34" s="163">
        <v>365.2</v>
      </c>
      <c r="F34" s="163">
        <v>562.29999999999995</v>
      </c>
      <c r="G34" s="163">
        <v>395.6</v>
      </c>
      <c r="H34" s="163">
        <v>550.6</v>
      </c>
      <c r="I34" s="163">
        <v>345.8</v>
      </c>
      <c r="J34" s="163">
        <v>367.1</v>
      </c>
      <c r="K34" s="163">
        <v>394.3</v>
      </c>
      <c r="L34" s="163">
        <v>391.8</v>
      </c>
      <c r="M34" s="163">
        <v>485.5</v>
      </c>
      <c r="N34" s="163">
        <v>543.1</v>
      </c>
      <c r="O34" s="163">
        <v>525.70000000000005</v>
      </c>
      <c r="P34" s="39"/>
      <c r="Q34" s="39"/>
    </row>
    <row r="35" spans="1:17" ht="17.25" customHeight="1" x14ac:dyDescent="0.25">
      <c r="A35" s="8"/>
      <c r="B35" s="38" t="s">
        <v>48</v>
      </c>
      <c r="C35" s="38"/>
      <c r="D35" s="166">
        <v>378.50596000000002</v>
      </c>
      <c r="E35" s="166">
        <v>347.40418</v>
      </c>
      <c r="F35" s="166">
        <v>434.32495999999998</v>
      </c>
      <c r="G35" s="166">
        <v>294.47367000000003</v>
      </c>
      <c r="H35" s="166">
        <v>482.55901</v>
      </c>
      <c r="I35" s="166">
        <v>401.98264</v>
      </c>
      <c r="J35" s="166">
        <v>452.19677000000001</v>
      </c>
      <c r="K35" s="166">
        <v>396.78769</v>
      </c>
      <c r="L35" s="166">
        <v>382.93243000000001</v>
      </c>
      <c r="M35" s="166">
        <v>475.58391</v>
      </c>
      <c r="N35" s="166">
        <v>445.16127</v>
      </c>
      <c r="O35" s="166">
        <v>813.55439000000001</v>
      </c>
      <c r="P35" s="39"/>
      <c r="Q35" s="39"/>
    </row>
    <row r="36" spans="1:17" ht="17.25" customHeight="1" x14ac:dyDescent="0.25">
      <c r="A36" s="8"/>
      <c r="B36" s="38" t="s">
        <v>73</v>
      </c>
      <c r="C36" s="38"/>
      <c r="D36" s="44">
        <f>IMABS(D35-D34)/D35</f>
        <v>0.12811962062631718</v>
      </c>
      <c r="E36" s="44">
        <f t="shared" ref="E36:O36" si="7">IMABS(E35-E34)/E35</f>
        <v>5.12251176712957E-2</v>
      </c>
      <c r="F36" s="44">
        <f t="shared" si="7"/>
        <v>0.29465274111807893</v>
      </c>
      <c r="G36" s="44">
        <f t="shared" si="7"/>
        <v>0.34341382711737856</v>
      </c>
      <c r="H36" s="44">
        <f t="shared" si="7"/>
        <v>0.14100035143888417</v>
      </c>
      <c r="I36" s="44">
        <f t="shared" si="7"/>
        <v>0.13976384651834714</v>
      </c>
      <c r="J36" s="44">
        <f t="shared" si="7"/>
        <v>0.18818526722338152</v>
      </c>
      <c r="K36" s="44">
        <f t="shared" si="7"/>
        <v>6.2695745424964835E-3</v>
      </c>
      <c r="L36" s="44">
        <f t="shared" si="7"/>
        <v>2.3157009710564343E-2</v>
      </c>
      <c r="M36" s="44">
        <f t="shared" si="7"/>
        <v>2.085034794385705E-2</v>
      </c>
      <c r="N36" s="44">
        <f t="shared" si="7"/>
        <v>0.22000730207279717</v>
      </c>
      <c r="O36" s="44">
        <f t="shared" si="7"/>
        <v>0.35382316602089747</v>
      </c>
      <c r="P36" s="44">
        <f>(1/12)*(O36+N36+M36+L36+K36+J36+I36+H36+G36+F36+E36+D36)*100</f>
        <v>15.920568100035796</v>
      </c>
      <c r="Q36" s="50">
        <f>IF(P36&gt;=15,0,IF(AND(P36&gt;5,P36&lt;15),((15-P36)/10),IF(P36&lt;=5,1)))</f>
        <v>0</v>
      </c>
    </row>
    <row r="37" spans="1:17" ht="19.5" customHeight="1" x14ac:dyDescent="0.25">
      <c r="A37" s="8">
        <v>923</v>
      </c>
      <c r="B37" s="239" t="s">
        <v>8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x14ac:dyDescent="0.25">
      <c r="A38" s="8"/>
      <c r="B38" s="38" t="s">
        <v>47</v>
      </c>
      <c r="C38" s="45">
        <v>1</v>
      </c>
      <c r="D38" s="163">
        <v>32975</v>
      </c>
      <c r="E38" s="163">
        <v>30466.65</v>
      </c>
      <c r="F38" s="163">
        <v>33673.550000000003</v>
      </c>
      <c r="G38" s="163">
        <v>31107.65</v>
      </c>
      <c r="H38" s="163">
        <v>26763.95</v>
      </c>
      <c r="I38" s="163">
        <v>8540.0499999999993</v>
      </c>
      <c r="J38" s="163">
        <v>33807.85</v>
      </c>
      <c r="K38" s="163">
        <v>46786.15</v>
      </c>
      <c r="L38" s="163">
        <v>50605.55</v>
      </c>
      <c r="M38" s="163">
        <v>84800.789799999999</v>
      </c>
      <c r="N38" s="163">
        <v>30891</v>
      </c>
      <c r="O38" s="163">
        <v>292072.71019999997</v>
      </c>
      <c r="P38" s="39"/>
      <c r="Q38" s="39"/>
    </row>
    <row r="39" spans="1:17" x14ac:dyDescent="0.25">
      <c r="A39" s="8"/>
      <c r="B39" s="38" t="s">
        <v>48</v>
      </c>
      <c r="C39" s="38"/>
      <c r="D39" s="166">
        <v>2205.9539399999999</v>
      </c>
      <c r="E39" s="166">
        <v>23621.02692</v>
      </c>
      <c r="F39" s="166">
        <v>43597.514880000002</v>
      </c>
      <c r="G39" s="166">
        <v>40630.47006</v>
      </c>
      <c r="H39" s="166">
        <v>23557.08597</v>
      </c>
      <c r="I39" s="166">
        <v>18979.776269999998</v>
      </c>
      <c r="J39" s="166">
        <v>22771.203860000001</v>
      </c>
      <c r="K39" s="166">
        <v>20264.750400000001</v>
      </c>
      <c r="L39" s="166">
        <v>52335.90782</v>
      </c>
      <c r="M39" s="166">
        <v>31063.24379</v>
      </c>
      <c r="N39" s="166">
        <v>31752.474770000001</v>
      </c>
      <c r="O39" s="166">
        <v>188132.29628000001</v>
      </c>
      <c r="P39" s="39"/>
      <c r="Q39" s="39"/>
    </row>
    <row r="40" spans="1:17" x14ac:dyDescent="0.25">
      <c r="A40" s="8"/>
      <c r="B40" s="38" t="s">
        <v>73</v>
      </c>
      <c r="C40" s="38"/>
      <c r="D40" s="44">
        <f>IMABS(D39-D38)/D39</f>
        <v>13.948181556320257</v>
      </c>
      <c r="E40" s="44">
        <f t="shared" ref="E40:O40" si="8">IMABS(E39-E38)/E39</f>
        <v>0.28981056171625585</v>
      </c>
      <c r="F40" s="44">
        <f t="shared" si="8"/>
        <v>0.22762684770715075</v>
      </c>
      <c r="G40" s="44">
        <f t="shared" si="8"/>
        <v>0.2343763201837788</v>
      </c>
      <c r="H40" s="44">
        <f t="shared" si="8"/>
        <v>0.13613160957530779</v>
      </c>
      <c r="I40" s="44">
        <f t="shared" si="8"/>
        <v>0.55004474876246789</v>
      </c>
      <c r="J40" s="44">
        <f t="shared" si="8"/>
        <v>0.48467556690698371</v>
      </c>
      <c r="K40" s="44">
        <f t="shared" si="8"/>
        <v>1.3087454361145252</v>
      </c>
      <c r="L40" s="44">
        <f t="shared" si="8"/>
        <v>3.3062535686803292E-2</v>
      </c>
      <c r="M40" s="44">
        <f t="shared" si="8"/>
        <v>1.7299399371581212</v>
      </c>
      <c r="N40" s="44">
        <f t="shared" si="8"/>
        <v>2.7130948886350401E-2</v>
      </c>
      <c r="O40" s="44">
        <f t="shared" si="8"/>
        <v>0.55248575590287774</v>
      </c>
      <c r="P40" s="44">
        <f>(1/12)*(O40+N40+M40+L40+K40+J40+I40+H40+G40+F40+E40+D40)*100</f>
        <v>162.68509854100733</v>
      </c>
      <c r="Q40" s="50">
        <f>IF(P40&gt;=15,0,IF(AND(P40&gt;5,P40&lt;15),((15-P40)/10),IF(P40&lt;=5,1)))</f>
        <v>0</v>
      </c>
    </row>
    <row r="41" spans="1:17" ht="20.25" customHeight="1" x14ac:dyDescent="0.25">
      <c r="A41" s="8">
        <v>925</v>
      </c>
      <c r="B41" s="239" t="s">
        <v>9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</row>
    <row r="42" spans="1:17" x14ac:dyDescent="0.25">
      <c r="A42" s="8"/>
      <c r="B42" s="38" t="s">
        <v>47</v>
      </c>
      <c r="C42" s="45">
        <v>1</v>
      </c>
      <c r="D42" s="163">
        <v>117222.6</v>
      </c>
      <c r="E42" s="163">
        <v>165388.1</v>
      </c>
      <c r="F42" s="163">
        <v>180102.30382999999</v>
      </c>
      <c r="G42" s="163">
        <v>197776.7</v>
      </c>
      <c r="H42" s="163">
        <v>146763.71004999999</v>
      </c>
      <c r="I42" s="163">
        <v>176447.63</v>
      </c>
      <c r="J42" s="163">
        <v>144261.86499999999</v>
      </c>
      <c r="K42" s="163">
        <v>111371.33500000001</v>
      </c>
      <c r="L42" s="163">
        <v>212456.17</v>
      </c>
      <c r="M42" s="163">
        <v>218849.30459000001</v>
      </c>
      <c r="N42" s="163">
        <v>152958.64564</v>
      </c>
      <c r="O42" s="163">
        <v>238406.83588999999</v>
      </c>
      <c r="P42" s="39"/>
      <c r="Q42" s="39"/>
    </row>
    <row r="43" spans="1:17" x14ac:dyDescent="0.25">
      <c r="A43" s="8"/>
      <c r="B43" s="38" t="s">
        <v>48</v>
      </c>
      <c r="C43" s="38"/>
      <c r="D43" s="166">
        <v>109517.71866</v>
      </c>
      <c r="E43" s="166">
        <v>151770.47114000001</v>
      </c>
      <c r="F43" s="166">
        <v>178342.49064</v>
      </c>
      <c r="G43" s="166">
        <v>208113.71324000001</v>
      </c>
      <c r="H43" s="166">
        <v>132917.02012999999</v>
      </c>
      <c r="I43" s="166">
        <v>172932.14468</v>
      </c>
      <c r="J43" s="166">
        <v>152556.48860000001</v>
      </c>
      <c r="K43" s="166">
        <v>127488.68346</v>
      </c>
      <c r="L43" s="166">
        <v>209473.97257000001</v>
      </c>
      <c r="M43" s="166">
        <v>199319.91059000001</v>
      </c>
      <c r="N43" s="166">
        <v>167128.43781</v>
      </c>
      <c r="O43" s="166">
        <v>250324.86798000001</v>
      </c>
      <c r="P43" s="39"/>
      <c r="Q43" s="39"/>
    </row>
    <row r="44" spans="1:17" x14ac:dyDescent="0.25">
      <c r="A44" s="8"/>
      <c r="B44" s="38" t="s">
        <v>73</v>
      </c>
      <c r="C44" s="38"/>
      <c r="D44" s="44">
        <f>IMABS(D43-D42)/D43</f>
        <v>7.0352829060656111E-2</v>
      </c>
      <c r="E44" s="44">
        <f t="shared" ref="E44:O44" si="9">IMABS(E43-E42)/E43</f>
        <v>8.9725153764848464E-2</v>
      </c>
      <c r="F44" s="44">
        <f t="shared" si="9"/>
        <v>9.8676046503820784E-3</v>
      </c>
      <c r="G44" s="44">
        <f t="shared" si="9"/>
        <v>4.9670024522022696E-2</v>
      </c>
      <c r="H44" s="44">
        <f t="shared" si="9"/>
        <v>0.10417544650382018</v>
      </c>
      <c r="I44" s="44">
        <f t="shared" si="9"/>
        <v>2.0328697862998173E-2</v>
      </c>
      <c r="J44" s="44">
        <f t="shared" si="9"/>
        <v>5.4370834542137071E-2</v>
      </c>
      <c r="K44" s="44">
        <f t="shared" si="9"/>
        <v>0.12642179699860864</v>
      </c>
      <c r="L44" s="44">
        <f t="shared" si="9"/>
        <v>1.4236601299015503E-2</v>
      </c>
      <c r="M44" s="44">
        <f t="shared" si="9"/>
        <v>9.7980146299442503E-2</v>
      </c>
      <c r="N44" s="44">
        <f t="shared" si="9"/>
        <v>8.4783848611742138E-2</v>
      </c>
      <c r="O44" s="44">
        <f t="shared" si="9"/>
        <v>4.7610260163813319E-2</v>
      </c>
      <c r="P44" s="44">
        <f>(1/12)*(O44+N44+M44+L44+K44+J44+I44+H44+G44+F44+E44+D44)*100</f>
        <v>6.4126937023290571</v>
      </c>
      <c r="Q44" s="50">
        <f>IF(P44&gt;=15,0,IF(AND(P44&gt;5,P44&lt;15),((15-P44)/10),IF(P44&lt;=5,1)))</f>
        <v>0.85873062976709424</v>
      </c>
    </row>
    <row r="45" spans="1:17" ht="21.75" customHeight="1" x14ac:dyDescent="0.25">
      <c r="A45" s="8">
        <v>926</v>
      </c>
      <c r="B45" s="239" t="s">
        <v>10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1"/>
    </row>
    <row r="46" spans="1:17" x14ac:dyDescent="0.25">
      <c r="A46" s="8"/>
      <c r="B46" s="38" t="s">
        <v>47</v>
      </c>
      <c r="C46" s="45">
        <v>1</v>
      </c>
      <c r="D46" s="163">
        <v>26817.3</v>
      </c>
      <c r="E46" s="163">
        <v>96027.55</v>
      </c>
      <c r="F46" s="163">
        <v>79695.789999999994</v>
      </c>
      <c r="G46" s="163">
        <v>112991.36</v>
      </c>
      <c r="H46" s="163">
        <v>40854.550000000003</v>
      </c>
      <c r="I46" s="163">
        <v>93961.95</v>
      </c>
      <c r="J46" s="163">
        <v>83773.8</v>
      </c>
      <c r="K46" s="163">
        <v>70590.45</v>
      </c>
      <c r="L46" s="163">
        <v>80713.5</v>
      </c>
      <c r="M46" s="163">
        <v>93189.8</v>
      </c>
      <c r="N46" s="163">
        <v>88816.25</v>
      </c>
      <c r="O46" s="163">
        <v>147765.20000000001</v>
      </c>
      <c r="P46" s="39"/>
      <c r="Q46" s="39"/>
    </row>
    <row r="47" spans="1:17" x14ac:dyDescent="0.25">
      <c r="A47" s="8"/>
      <c r="B47" s="38" t="s">
        <v>48</v>
      </c>
      <c r="C47" s="38"/>
      <c r="D47" s="166">
        <v>26760.28945</v>
      </c>
      <c r="E47" s="166">
        <v>95022.268290000007</v>
      </c>
      <c r="F47" s="166">
        <v>80541.14774</v>
      </c>
      <c r="G47" s="166">
        <v>112797.00681000001</v>
      </c>
      <c r="H47" s="166">
        <v>33969.182410000001</v>
      </c>
      <c r="I47" s="166">
        <v>95264.122090000004</v>
      </c>
      <c r="J47" s="166">
        <v>82507.364920000007</v>
      </c>
      <c r="K47" s="166">
        <v>76373.738859999998</v>
      </c>
      <c r="L47" s="166">
        <v>80939.544179999997</v>
      </c>
      <c r="M47" s="166">
        <v>86890.575110000005</v>
      </c>
      <c r="N47" s="166">
        <v>82529.886899999998</v>
      </c>
      <c r="O47" s="166">
        <v>157440.03963000001</v>
      </c>
      <c r="P47" s="39"/>
      <c r="Q47" s="39"/>
    </row>
    <row r="48" spans="1:17" x14ac:dyDescent="0.25">
      <c r="A48" s="8"/>
      <c r="B48" s="38" t="s">
        <v>73</v>
      </c>
      <c r="C48" s="38"/>
      <c r="D48" s="44">
        <f>IMABS(D47-D46)/D47</f>
        <v>2.130416044509528E-3</v>
      </c>
      <c r="E48" s="44">
        <f t="shared" ref="E48:O48" si="10">IMABS(E47-E46)/E47</f>
        <v>1.0579432885478591E-2</v>
      </c>
      <c r="F48" s="44">
        <f t="shared" si="10"/>
        <v>1.0495973346803546E-2</v>
      </c>
      <c r="G48" s="44">
        <f t="shared" si="10"/>
        <v>1.7230349944247279E-3</v>
      </c>
      <c r="H48" s="44">
        <f t="shared" si="10"/>
        <v>0.20269453373635088</v>
      </c>
      <c r="I48" s="44">
        <f t="shared" si="10"/>
        <v>1.3669071434572092E-2</v>
      </c>
      <c r="J48" s="44">
        <f t="shared" si="10"/>
        <v>1.5349357978259809E-2</v>
      </c>
      <c r="K48" s="44">
        <f t="shared" si="10"/>
        <v>7.5723526781912492E-2</v>
      </c>
      <c r="L48" s="44">
        <f t="shared" si="10"/>
        <v>2.7927533110058238E-3</v>
      </c>
      <c r="M48" s="44">
        <f t="shared" si="10"/>
        <v>7.2496066253738459E-2</v>
      </c>
      <c r="N48" s="44">
        <f t="shared" si="10"/>
        <v>7.6170746575929246E-2</v>
      </c>
      <c r="O48" s="44">
        <f t="shared" si="10"/>
        <v>6.1450947628931316E-2</v>
      </c>
      <c r="P48" s="44">
        <f>(1/12)*(O48+N48+M48+L48+K48+J48+I48+H48+G48+F48+E48+D48)*100</f>
        <v>4.5439655080993031</v>
      </c>
      <c r="Q48" s="50">
        <f>IF(P48&gt;=15,0,IF(AND(P48&gt;5,P48&lt;15),((15-P48)/10),IF(P48&lt;=5,1)))</f>
        <v>1</v>
      </c>
    </row>
    <row r="49" spans="1:17" ht="19.5" customHeight="1" x14ac:dyDescent="0.25">
      <c r="A49" s="8">
        <v>929</v>
      </c>
      <c r="B49" s="239" t="s">
        <v>11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1"/>
    </row>
    <row r="50" spans="1:17" x14ac:dyDescent="0.25">
      <c r="A50" s="8"/>
      <c r="B50" s="38" t="s">
        <v>47</v>
      </c>
      <c r="C50" s="45">
        <v>1</v>
      </c>
      <c r="D50" s="163">
        <v>22660.3</v>
      </c>
      <c r="E50" s="163">
        <v>39655.4</v>
      </c>
      <c r="F50" s="163">
        <v>39004.5</v>
      </c>
      <c r="G50" s="163">
        <v>39561.275000000001</v>
      </c>
      <c r="H50" s="163">
        <v>33118.264999999999</v>
      </c>
      <c r="I50" s="163">
        <v>34072.864999999998</v>
      </c>
      <c r="J50" s="163">
        <v>36206.915000000001</v>
      </c>
      <c r="K50" s="163">
        <v>35526.39</v>
      </c>
      <c r="L50" s="163">
        <v>49214.614999999998</v>
      </c>
      <c r="M50" s="163">
        <v>48563.1</v>
      </c>
      <c r="N50" s="163">
        <v>48231</v>
      </c>
      <c r="O50" s="163">
        <v>96076.274999999994</v>
      </c>
      <c r="P50" s="39"/>
      <c r="Q50" s="39"/>
    </row>
    <row r="51" spans="1:17" x14ac:dyDescent="0.25">
      <c r="A51" s="8"/>
      <c r="B51" s="38" t="s">
        <v>48</v>
      </c>
      <c r="C51" s="38"/>
      <c r="D51" s="166">
        <v>21641.99048</v>
      </c>
      <c r="E51" s="166">
        <v>39783.531049999998</v>
      </c>
      <c r="F51" s="166">
        <v>39128.416219999999</v>
      </c>
      <c r="G51" s="166">
        <v>40416.530700000003</v>
      </c>
      <c r="H51" s="166">
        <v>32905.73401</v>
      </c>
      <c r="I51" s="166">
        <v>34276.414579999997</v>
      </c>
      <c r="J51" s="166">
        <v>35136.457219999997</v>
      </c>
      <c r="K51" s="166">
        <v>34570.984340000003</v>
      </c>
      <c r="L51" s="166">
        <v>50435.654739999998</v>
      </c>
      <c r="M51" s="166">
        <v>35679.419699999999</v>
      </c>
      <c r="N51" s="166">
        <v>57758.332889999998</v>
      </c>
      <c r="O51" s="166">
        <v>98610.049570000003</v>
      </c>
      <c r="P51" s="39"/>
      <c r="Q51" s="39"/>
    </row>
    <row r="52" spans="1:17" x14ac:dyDescent="0.25">
      <c r="A52" s="8"/>
      <c r="B52" s="38" t="s">
        <v>73</v>
      </c>
      <c r="C52" s="38"/>
      <c r="D52" s="44">
        <f>IMABS(D51-D50)/D51</f>
        <v>4.705248904628475E-2</v>
      </c>
      <c r="E52" s="44">
        <f t="shared" ref="E52:O52" si="11">IMABS(E51-E50)/E51</f>
        <v>3.2207058201787326E-3</v>
      </c>
      <c r="F52" s="44">
        <f t="shared" si="11"/>
        <v>3.1669112111075157E-3</v>
      </c>
      <c r="G52" s="44">
        <f t="shared" si="11"/>
        <v>2.1161036961542111E-2</v>
      </c>
      <c r="H52" s="44">
        <f t="shared" si="11"/>
        <v>6.4587828350952895E-3</v>
      </c>
      <c r="I52" s="44">
        <f t="shared" si="11"/>
        <v>5.938473509967652E-3</v>
      </c>
      <c r="J52" s="44">
        <f t="shared" si="11"/>
        <v>3.0465728895134304E-2</v>
      </c>
      <c r="K52" s="44">
        <f t="shared" si="11"/>
        <v>2.7636056023274826E-2</v>
      </c>
      <c r="L52" s="44">
        <f t="shared" si="11"/>
        <v>2.4209852063873497E-2</v>
      </c>
      <c r="M52" s="44">
        <f t="shared" si="11"/>
        <v>0.36109556736989196</v>
      </c>
      <c r="N52" s="44">
        <f t="shared" si="11"/>
        <v>0.1649516600166539</v>
      </c>
      <c r="O52" s="44">
        <f t="shared" si="11"/>
        <v>2.569489196130427E-2</v>
      </c>
      <c r="P52" s="44">
        <f>(1/12)*(O52+N52+M52+L52+K52+J52+I52+H52+G52+F52+E52+D52)*100</f>
        <v>6.0087679642859078</v>
      </c>
      <c r="Q52" s="50">
        <f>IF(P52&gt;=15,0,IF(AND(P52&gt;5,P52&lt;15),((15-P52)/10),IF(P52&lt;=5,1)))</f>
        <v>0.89912320357140918</v>
      </c>
    </row>
    <row r="53" spans="1:17" ht="17.25" customHeight="1" x14ac:dyDescent="0.25">
      <c r="A53" s="8">
        <v>930</v>
      </c>
      <c r="B53" s="239" t="s">
        <v>12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1"/>
    </row>
    <row r="54" spans="1:17" x14ac:dyDescent="0.25">
      <c r="A54" s="8"/>
      <c r="B54" s="38" t="s">
        <v>47</v>
      </c>
      <c r="C54" s="45">
        <v>1</v>
      </c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124.3</v>
      </c>
      <c r="M54" s="163">
        <v>210.5</v>
      </c>
      <c r="N54" s="163">
        <v>154.4</v>
      </c>
      <c r="O54" s="163">
        <v>217.8</v>
      </c>
      <c r="P54" s="39"/>
      <c r="Q54" s="39"/>
    </row>
    <row r="55" spans="1:17" x14ac:dyDescent="0.25">
      <c r="A55" s="8"/>
      <c r="B55" s="38" t="s">
        <v>48</v>
      </c>
      <c r="C55" s="38"/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117.419</v>
      </c>
      <c r="M55" s="166">
        <v>94.477999999999994</v>
      </c>
      <c r="N55" s="166">
        <v>129.23745</v>
      </c>
      <c r="O55" s="166">
        <v>315.58613000000003</v>
      </c>
      <c r="P55" s="39"/>
      <c r="Q55" s="39"/>
    </row>
    <row r="56" spans="1:17" x14ac:dyDescent="0.25">
      <c r="A56" s="8"/>
      <c r="B56" s="38" t="s">
        <v>73</v>
      </c>
      <c r="C56" s="38"/>
      <c r="D56" s="44">
        <f>$D$52</f>
        <v>4.705248904628475E-2</v>
      </c>
      <c r="E56" s="44">
        <f t="shared" ref="E56:O56" si="12">$D$52</f>
        <v>4.705248904628475E-2</v>
      </c>
      <c r="F56" s="44">
        <f t="shared" si="12"/>
        <v>4.705248904628475E-2</v>
      </c>
      <c r="G56" s="44">
        <f t="shared" si="12"/>
        <v>4.705248904628475E-2</v>
      </c>
      <c r="H56" s="44">
        <f t="shared" si="12"/>
        <v>4.705248904628475E-2</v>
      </c>
      <c r="I56" s="44">
        <f t="shared" si="12"/>
        <v>4.705248904628475E-2</v>
      </c>
      <c r="J56" s="44">
        <f t="shared" si="12"/>
        <v>4.705248904628475E-2</v>
      </c>
      <c r="K56" s="44">
        <f t="shared" si="12"/>
        <v>4.705248904628475E-2</v>
      </c>
      <c r="L56" s="44">
        <f t="shared" si="12"/>
        <v>4.705248904628475E-2</v>
      </c>
      <c r="M56" s="44">
        <f t="shared" si="12"/>
        <v>4.705248904628475E-2</v>
      </c>
      <c r="N56" s="44">
        <f t="shared" si="12"/>
        <v>4.705248904628475E-2</v>
      </c>
      <c r="O56" s="44">
        <f t="shared" si="12"/>
        <v>4.705248904628475E-2</v>
      </c>
      <c r="P56" s="44">
        <f>(1/12)*(O56+N56+M56+L56+K56+J56+I56+H56+G56+F56+E56+D56)*100</f>
        <v>4.7052489046284744</v>
      </c>
      <c r="Q56" s="50">
        <f>IF(P56&gt;=15,0,IF(AND(P56&gt;5,P56&lt;15),((15-P56)/10),IF(P56&lt;=5,1)))</f>
        <v>1</v>
      </c>
    </row>
    <row r="57" spans="1:17" ht="19.5" customHeight="1" thickBot="1" x14ac:dyDescent="0.3">
      <c r="A57" s="8">
        <v>934</v>
      </c>
      <c r="B57" s="239" t="s">
        <v>13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1"/>
    </row>
    <row r="58" spans="1:17" x14ac:dyDescent="0.25">
      <c r="A58" s="8"/>
      <c r="B58" s="38" t="s">
        <v>47</v>
      </c>
      <c r="C58" s="45">
        <v>1</v>
      </c>
      <c r="D58" s="167">
        <v>781.5</v>
      </c>
      <c r="E58" s="167">
        <v>2528.4499999999998</v>
      </c>
      <c r="F58" s="167">
        <v>2652.15</v>
      </c>
      <c r="G58" s="167">
        <v>11250.3</v>
      </c>
      <c r="H58" s="167">
        <v>2648.4710500000001</v>
      </c>
      <c r="I58" s="167">
        <v>2745.82737</v>
      </c>
      <c r="J58" s="167">
        <v>2967.3893400000002</v>
      </c>
      <c r="K58" s="167">
        <v>2661.5498899999998</v>
      </c>
      <c r="L58" s="167">
        <v>2662.23522</v>
      </c>
      <c r="M58" s="167">
        <v>3259.6678299999999</v>
      </c>
      <c r="N58" s="167">
        <v>3213.4176200000002</v>
      </c>
      <c r="O58" s="167">
        <v>4902.8416800000005</v>
      </c>
      <c r="P58" s="39"/>
      <c r="Q58" s="39"/>
    </row>
    <row r="59" spans="1:17" x14ac:dyDescent="0.25">
      <c r="A59" s="8"/>
      <c r="B59" s="38" t="s">
        <v>48</v>
      </c>
      <c r="C59" s="38"/>
      <c r="D59" s="166">
        <v>451.71999</v>
      </c>
      <c r="E59" s="166">
        <v>2206.20649</v>
      </c>
      <c r="F59" s="166">
        <v>2178.5636199999999</v>
      </c>
      <c r="G59" s="166">
        <v>11698.745370000001</v>
      </c>
      <c r="H59" s="166">
        <v>2310.6586499999999</v>
      </c>
      <c r="I59" s="166">
        <v>2860.6359400000001</v>
      </c>
      <c r="J59" s="166">
        <v>3171.0750400000002</v>
      </c>
      <c r="K59" s="166">
        <v>2313.1192500000002</v>
      </c>
      <c r="L59" s="166">
        <v>2236.2141499999998</v>
      </c>
      <c r="M59" s="166">
        <v>2555.7764099999999</v>
      </c>
      <c r="N59" s="166">
        <v>2232.5700299999999</v>
      </c>
      <c r="O59" s="166">
        <v>7995.6162899999999</v>
      </c>
      <c r="P59" s="39"/>
      <c r="Q59" s="39"/>
    </row>
    <row r="60" spans="1:17" x14ac:dyDescent="0.25">
      <c r="A60" s="8"/>
      <c r="B60" s="38" t="s">
        <v>73</v>
      </c>
      <c r="C60" s="38"/>
      <c r="D60" s="44">
        <f>IMABS(D59-D58)/D59</f>
        <v>0.7300540540612338</v>
      </c>
      <c r="E60" s="44">
        <f t="shared" ref="E60:O60" si="13">IMABS(E59-E58)/E59</f>
        <v>0.14606226183298002</v>
      </c>
      <c r="F60" s="44">
        <f t="shared" si="13"/>
        <v>0.21738469129490018</v>
      </c>
      <c r="G60" s="44">
        <f t="shared" si="13"/>
        <v>3.8332774653766249E-2</v>
      </c>
      <c r="H60" s="44">
        <f t="shared" si="13"/>
        <v>0.14619744893950487</v>
      </c>
      <c r="I60" s="44">
        <f t="shared" si="13"/>
        <v>4.0133932596819764E-2</v>
      </c>
      <c r="J60" s="44">
        <f t="shared" si="13"/>
        <v>6.4232380953053697E-2</v>
      </c>
      <c r="K60" s="44">
        <f t="shared" si="13"/>
        <v>0.15063237228257884</v>
      </c>
      <c r="L60" s="44">
        <f t="shared" si="13"/>
        <v>0.19050996077455296</v>
      </c>
      <c r="M60" s="44">
        <f t="shared" si="13"/>
        <v>0.27541197158166114</v>
      </c>
      <c r="N60" s="44">
        <f t="shared" si="13"/>
        <v>0.43933564314665657</v>
      </c>
      <c r="O60" s="44">
        <f t="shared" si="13"/>
        <v>0.38680878344150749</v>
      </c>
      <c r="P60" s="44">
        <f>(1/12)*(O60+N60+M60+L60+K60+J60+I60+H60+G60+F60+E60+D60)*100</f>
        <v>23.542468962993464</v>
      </c>
      <c r="Q60" s="50">
        <f>IF(P60&gt;=15,0,IF(AND(P60&gt;5,P60&lt;15),((15-P60)/10),IF(P60&lt;=5,1)))</f>
        <v>0</v>
      </c>
    </row>
    <row r="61" spans="1:17" ht="17.25" customHeight="1" x14ac:dyDescent="0.25">
      <c r="A61" s="8">
        <v>942</v>
      </c>
      <c r="B61" s="239" t="s">
        <v>14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1"/>
    </row>
    <row r="62" spans="1:17" x14ac:dyDescent="0.25">
      <c r="A62" s="8"/>
      <c r="B62" s="38" t="s">
        <v>47</v>
      </c>
      <c r="C62" s="45">
        <v>1</v>
      </c>
      <c r="D62" s="163">
        <v>45070.7</v>
      </c>
      <c r="E62" s="163">
        <v>34924.199999999997</v>
      </c>
      <c r="F62" s="163">
        <v>99447.7</v>
      </c>
      <c r="G62" s="163">
        <v>80655.5</v>
      </c>
      <c r="H62" s="163">
        <v>45166.400000000001</v>
      </c>
      <c r="I62" s="163">
        <v>76169.100000000006</v>
      </c>
      <c r="J62" s="163">
        <v>87060.1</v>
      </c>
      <c r="K62" s="163">
        <v>32809.1</v>
      </c>
      <c r="L62" s="163">
        <v>47939.1</v>
      </c>
      <c r="M62" s="163">
        <v>59056.2</v>
      </c>
      <c r="N62" s="163">
        <v>84126</v>
      </c>
      <c r="O62" s="163">
        <v>131251.1</v>
      </c>
      <c r="P62" s="39"/>
      <c r="Q62" s="39"/>
    </row>
    <row r="63" spans="1:17" x14ac:dyDescent="0.25">
      <c r="A63" s="8"/>
      <c r="B63" s="38" t="s">
        <v>48</v>
      </c>
      <c r="C63" s="38"/>
      <c r="D63" s="166">
        <v>5933.7403599999998</v>
      </c>
      <c r="E63" s="166">
        <v>40889.707779999997</v>
      </c>
      <c r="F63" s="166">
        <v>111605.55626</v>
      </c>
      <c r="G63" s="166">
        <v>75493.324429999993</v>
      </c>
      <c r="H63" s="166">
        <v>26705.95794</v>
      </c>
      <c r="I63" s="166">
        <v>90989.419989999995</v>
      </c>
      <c r="J63" s="166">
        <v>50381.987260000002</v>
      </c>
      <c r="K63" s="166">
        <v>33439.137540000003</v>
      </c>
      <c r="L63" s="166">
        <v>43115.536160000003</v>
      </c>
      <c r="M63" s="166">
        <v>85465.852079999997</v>
      </c>
      <c r="N63" s="166">
        <v>48565.677730000003</v>
      </c>
      <c r="O63" s="166">
        <v>135824.50292999999</v>
      </c>
      <c r="P63" s="39"/>
      <c r="Q63" s="39"/>
    </row>
    <row r="64" spans="1:17" x14ac:dyDescent="0.25">
      <c r="A64" s="8"/>
      <c r="B64" s="38" t="s">
        <v>73</v>
      </c>
      <c r="C64" s="38"/>
      <c r="D64" s="44">
        <f>IMABS(D63-D62)/D63</f>
        <v>6.5956643306853424</v>
      </c>
      <c r="E64" s="44">
        <f t="shared" ref="E64:O64" si="14">IMABS(E63-E62)/E63</f>
        <v>0.14589264888114103</v>
      </c>
      <c r="F64" s="44">
        <f t="shared" si="14"/>
        <v>0.10893594071317253</v>
      </c>
      <c r="G64" s="44">
        <f t="shared" si="14"/>
        <v>6.8379232322542019E-2</v>
      </c>
      <c r="H64" s="44">
        <f t="shared" si="14"/>
        <v>0.691248076608032</v>
      </c>
      <c r="I64" s="44">
        <f t="shared" si="14"/>
        <v>0.16287959623908785</v>
      </c>
      <c r="J64" s="44">
        <f t="shared" si="14"/>
        <v>0.72800051634962049</v>
      </c>
      <c r="K64" s="44">
        <f t="shared" si="14"/>
        <v>1.8841321467886304E-2</v>
      </c>
      <c r="L64" s="44">
        <f t="shared" si="14"/>
        <v>0.11187530689865356</v>
      </c>
      <c r="M64" s="44">
        <f t="shared" si="14"/>
        <v>0.30900823471904709</v>
      </c>
      <c r="N64" s="44">
        <f t="shared" si="14"/>
        <v>0.73221097557202763</v>
      </c>
      <c r="O64" s="44">
        <f t="shared" si="14"/>
        <v>3.3671412972937451E-2</v>
      </c>
      <c r="P64" s="44">
        <f>(1/12)*(O64+N64+M64+L64+K64+J64+I64+H64+G64+F64+E64+D64)*100</f>
        <v>80.888396611912412</v>
      </c>
      <c r="Q64" s="50">
        <f>IF(P64&gt;=15,0,IF(AND(P64&gt;5,P64&lt;15),((15-P64)/10),IF(P64&lt;=5,1)))</f>
        <v>0</v>
      </c>
    </row>
    <row r="65" spans="1:17" ht="15" customHeight="1" x14ac:dyDescent="0.25">
      <c r="A65" s="8">
        <v>962</v>
      </c>
      <c r="B65" s="239" t="s">
        <v>15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1"/>
    </row>
    <row r="66" spans="1:17" x14ac:dyDescent="0.25">
      <c r="A66" s="8"/>
      <c r="B66" s="38" t="s">
        <v>47</v>
      </c>
      <c r="C66" s="45">
        <v>1</v>
      </c>
      <c r="D66" s="163">
        <v>6957.2</v>
      </c>
      <c r="E66" s="163">
        <v>18119</v>
      </c>
      <c r="F66" s="163">
        <v>22182.2</v>
      </c>
      <c r="G66" s="163">
        <v>24333.15</v>
      </c>
      <c r="H66" s="163">
        <v>23537.95</v>
      </c>
      <c r="I66" s="163">
        <v>21294.25</v>
      </c>
      <c r="J66" s="163">
        <v>23124.85</v>
      </c>
      <c r="K66" s="163">
        <v>21123.45</v>
      </c>
      <c r="L66" s="163">
        <v>21353.25</v>
      </c>
      <c r="M66" s="163">
        <v>21544.55</v>
      </c>
      <c r="N66" s="163">
        <v>24334.55</v>
      </c>
      <c r="O66" s="163">
        <v>36865.800000000003</v>
      </c>
      <c r="P66" s="39"/>
      <c r="Q66" s="39"/>
    </row>
    <row r="67" spans="1:17" x14ac:dyDescent="0.25">
      <c r="A67" s="8"/>
      <c r="B67" s="38" t="s">
        <v>48</v>
      </c>
      <c r="C67" s="38"/>
      <c r="D67" s="166">
        <v>4149.0192100000004</v>
      </c>
      <c r="E67" s="166">
        <v>16317.195589999999</v>
      </c>
      <c r="F67" s="166">
        <v>16814.03642</v>
      </c>
      <c r="G67" s="166">
        <v>20930.136890000002</v>
      </c>
      <c r="H67" s="166">
        <v>17264.367190000001</v>
      </c>
      <c r="I67" s="166">
        <v>31822.130519999999</v>
      </c>
      <c r="J67" s="166">
        <v>21704.361779999999</v>
      </c>
      <c r="K67" s="166">
        <v>20177.58539</v>
      </c>
      <c r="L67" s="166">
        <v>23250.492200000001</v>
      </c>
      <c r="M67" s="166">
        <v>20357.41777</v>
      </c>
      <c r="N67" s="166">
        <v>20074.771540000002</v>
      </c>
      <c r="O67" s="166">
        <v>47741.963210000002</v>
      </c>
      <c r="P67" s="39"/>
      <c r="Q67" s="39"/>
    </row>
    <row r="68" spans="1:17" x14ac:dyDescent="0.25">
      <c r="A68" s="8"/>
      <c r="B68" s="38" t="s">
        <v>73</v>
      </c>
      <c r="C68" s="38"/>
      <c r="D68" s="44">
        <f>IMABS(D67-D66)/D67</f>
        <v>0.67683002846352192</v>
      </c>
      <c r="E68" s="44">
        <f t="shared" ref="E68:O68" si="15">IMABS(E67-E66)/E67</f>
        <v>0.11042365705931952</v>
      </c>
      <c r="F68" s="44">
        <f t="shared" si="15"/>
        <v>0.31926679863822965</v>
      </c>
      <c r="G68" s="44">
        <f t="shared" si="15"/>
        <v>0.16258914730872548</v>
      </c>
      <c r="H68" s="44">
        <f t="shared" si="15"/>
        <v>0.36338330510218947</v>
      </c>
      <c r="I68" s="44">
        <f t="shared" si="15"/>
        <v>0.33083518758693092</v>
      </c>
      <c r="J68" s="44">
        <f t="shared" si="15"/>
        <v>6.5447131521229149E-2</v>
      </c>
      <c r="K68" s="44">
        <f t="shared" si="15"/>
        <v>4.6876997010195806E-2</v>
      </c>
      <c r="L68" s="44">
        <f t="shared" si="15"/>
        <v>8.1600087588683409E-2</v>
      </c>
      <c r="M68" s="44">
        <f t="shared" si="15"/>
        <v>5.8314479931213754E-2</v>
      </c>
      <c r="N68" s="44">
        <f t="shared" si="15"/>
        <v>0.21219561336038983</v>
      </c>
      <c r="O68" s="44">
        <f t="shared" si="15"/>
        <v>0.22781139439447862</v>
      </c>
      <c r="P68" s="44">
        <f>(1/12)*(O68+N68+M68+L68+K68+J68+I68+H68+G68+F68+E68+D68)*100</f>
        <v>22.129781899709229</v>
      </c>
      <c r="Q68" s="50">
        <f>IF(P68&gt;=15,0,IF(AND(P68&gt;5,P68&lt;15),((15-P68)/10),IF(P68&lt;=5,1)))</f>
        <v>0</v>
      </c>
    </row>
    <row r="69" spans="1:17" ht="20.25" customHeight="1" x14ac:dyDescent="0.25">
      <c r="A69" s="8">
        <v>972</v>
      </c>
      <c r="B69" s="239" t="s">
        <v>16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1"/>
    </row>
    <row r="70" spans="1:17" x14ac:dyDescent="0.25">
      <c r="A70" s="8"/>
      <c r="B70" s="38" t="s">
        <v>47</v>
      </c>
      <c r="C70" s="45">
        <v>1</v>
      </c>
      <c r="D70" s="163">
        <v>4023.8</v>
      </c>
      <c r="E70" s="163">
        <v>13169.5</v>
      </c>
      <c r="F70" s="163">
        <v>15837.1</v>
      </c>
      <c r="G70" s="163">
        <v>27426.85</v>
      </c>
      <c r="H70" s="163">
        <v>16336.1</v>
      </c>
      <c r="I70" s="163">
        <v>21471.5</v>
      </c>
      <c r="J70" s="163">
        <v>20122.25</v>
      </c>
      <c r="K70" s="163">
        <v>20890.2</v>
      </c>
      <c r="L70" s="163">
        <v>18340.900000000001</v>
      </c>
      <c r="M70" s="163">
        <v>15445.7</v>
      </c>
      <c r="N70" s="163">
        <v>20965.5</v>
      </c>
      <c r="O70" s="163">
        <v>28306</v>
      </c>
      <c r="P70" s="39"/>
      <c r="Q70" s="39"/>
    </row>
    <row r="71" spans="1:17" x14ac:dyDescent="0.25">
      <c r="A71" s="8"/>
      <c r="B71" s="38" t="s">
        <v>48</v>
      </c>
      <c r="C71" s="38"/>
      <c r="D71" s="166">
        <v>1807.94715</v>
      </c>
      <c r="E71" s="166">
        <v>13165.33617</v>
      </c>
      <c r="F71" s="166">
        <v>13493.43187</v>
      </c>
      <c r="G71" s="166">
        <v>22077.41288</v>
      </c>
      <c r="H71" s="166">
        <v>14387.609280000001</v>
      </c>
      <c r="I71" s="166">
        <v>16822.358230000002</v>
      </c>
      <c r="J71" s="166">
        <v>18114.29754</v>
      </c>
      <c r="K71" s="166">
        <v>18534.65266</v>
      </c>
      <c r="L71" s="166">
        <v>25013.160909999999</v>
      </c>
      <c r="M71" s="166">
        <v>18149.963009999999</v>
      </c>
      <c r="N71" s="166">
        <v>18793.651109999999</v>
      </c>
      <c r="O71" s="166">
        <v>39354.66418</v>
      </c>
      <c r="P71" s="39"/>
      <c r="Q71" s="39"/>
    </row>
    <row r="72" spans="1:17" x14ac:dyDescent="0.25">
      <c r="A72" s="8"/>
      <c r="B72" s="38" t="s">
        <v>73</v>
      </c>
      <c r="C72" s="38"/>
      <c r="D72" s="44">
        <f>IMABS(D71-D70)/D71</f>
        <v>1.2256181548227227</v>
      </c>
      <c r="E72" s="44">
        <f t="shared" ref="E72:O72" si="16">IMABS(E71-E70)/E71</f>
        <v>3.1627221259170529E-4</v>
      </c>
      <c r="F72" s="44">
        <f t="shared" si="16"/>
        <v>0.17368955152252161</v>
      </c>
      <c r="G72" s="44">
        <f t="shared" si="16"/>
        <v>0.24230362266975905</v>
      </c>
      <c r="H72" s="44">
        <f t="shared" si="16"/>
        <v>0.13542838716843439</v>
      </c>
      <c r="I72" s="44">
        <f t="shared" si="16"/>
        <v>0.27636682719721145</v>
      </c>
      <c r="J72" s="44">
        <f t="shared" si="16"/>
        <v>0.11084903820123518</v>
      </c>
      <c r="K72" s="44">
        <f t="shared" si="16"/>
        <v>0.12708883102425514</v>
      </c>
      <c r="L72" s="44">
        <f t="shared" si="16"/>
        <v>0.26675000948530647</v>
      </c>
      <c r="M72" s="44">
        <f t="shared" si="16"/>
        <v>0.14899551081784815</v>
      </c>
      <c r="N72" s="44">
        <f t="shared" si="16"/>
        <v>0.11556290351928329</v>
      </c>
      <c r="O72" s="44">
        <f t="shared" si="16"/>
        <v>0.28074599060141187</v>
      </c>
      <c r="P72" s="44">
        <f>(1/12)*(O72+N72+M72+L72+K72+J72+I72+H72+G72+F72+E72+D72)*100</f>
        <v>25.864292493688172</v>
      </c>
      <c r="Q72" s="50">
        <f>IF(P72&gt;=15,0,IF(AND(P72&gt;5,P72&lt;15),((15-P72)/10),IF(P72&lt;=5,1)))</f>
        <v>0</v>
      </c>
    </row>
    <row r="73" spans="1:17" ht="16.5" customHeight="1" x14ac:dyDescent="0.25">
      <c r="A73" s="8">
        <v>982</v>
      </c>
      <c r="B73" s="239" t="s">
        <v>17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1"/>
    </row>
    <row r="74" spans="1:17" x14ac:dyDescent="0.25">
      <c r="A74" s="8"/>
      <c r="B74" s="38" t="s">
        <v>47</v>
      </c>
      <c r="C74" s="45">
        <v>1</v>
      </c>
      <c r="D74" s="163">
        <v>5461</v>
      </c>
      <c r="E74" s="163">
        <v>15761.19</v>
      </c>
      <c r="F74" s="163">
        <v>15167.1</v>
      </c>
      <c r="G74" s="163">
        <v>16779.560000000001</v>
      </c>
      <c r="H74" s="163">
        <v>14581.6</v>
      </c>
      <c r="I74" s="163">
        <v>13699.3</v>
      </c>
      <c r="J74" s="163">
        <v>16258.8</v>
      </c>
      <c r="K74" s="163">
        <v>17304.099999999999</v>
      </c>
      <c r="L74" s="163">
        <v>15955.75</v>
      </c>
      <c r="M74" s="163">
        <v>15896.9</v>
      </c>
      <c r="N74" s="163">
        <v>15530.125</v>
      </c>
      <c r="O74" s="163">
        <v>33961.775000000001</v>
      </c>
      <c r="P74" s="39"/>
      <c r="Q74" s="39"/>
    </row>
    <row r="75" spans="1:17" x14ac:dyDescent="0.25">
      <c r="A75" s="8"/>
      <c r="B75" s="38" t="s">
        <v>48</v>
      </c>
      <c r="C75" s="38"/>
      <c r="D75" s="166">
        <v>3741.7966700000002</v>
      </c>
      <c r="E75" s="166">
        <v>11542.39191</v>
      </c>
      <c r="F75" s="166">
        <v>13343.883760000001</v>
      </c>
      <c r="G75" s="166">
        <v>13735.20861</v>
      </c>
      <c r="H75" s="166">
        <v>11403.692779999999</v>
      </c>
      <c r="I75" s="166">
        <v>21854.015329999998</v>
      </c>
      <c r="J75" s="166">
        <v>14545.79528</v>
      </c>
      <c r="K75" s="166">
        <v>12753.29729</v>
      </c>
      <c r="L75" s="166">
        <v>16845.212579999999</v>
      </c>
      <c r="M75" s="166">
        <v>15773.97</v>
      </c>
      <c r="N75" s="166">
        <v>16827.238109999998</v>
      </c>
      <c r="O75" s="166">
        <v>41748.313479999997</v>
      </c>
      <c r="P75" s="39"/>
      <c r="Q75" s="39"/>
    </row>
    <row r="76" spans="1:17" x14ac:dyDescent="0.25">
      <c r="A76" s="8"/>
      <c r="B76" s="38" t="s">
        <v>73</v>
      </c>
      <c r="C76" s="38"/>
      <c r="D76" s="44">
        <f>IMABS(D75-D74)/D75</f>
        <v>0.45945931369915932</v>
      </c>
      <c r="E76" s="44">
        <f t="shared" ref="E76:O76" si="17">IMABS(E75-E74)/E75</f>
        <v>0.36550466514180252</v>
      </c>
      <c r="F76" s="44">
        <f t="shared" si="17"/>
        <v>0.13663310268524098</v>
      </c>
      <c r="G76" s="44">
        <f t="shared" si="17"/>
        <v>0.22164580651389187</v>
      </c>
      <c r="H76" s="44">
        <f t="shared" si="17"/>
        <v>0.27867352105218685</v>
      </c>
      <c r="I76" s="44">
        <f t="shared" si="17"/>
        <v>0.3731449441607031</v>
      </c>
      <c r="J76" s="44">
        <f t="shared" si="17"/>
        <v>0.11776631576516997</v>
      </c>
      <c r="K76" s="44">
        <f t="shared" si="17"/>
        <v>0.35683342170407428</v>
      </c>
      <c r="L76" s="44">
        <f t="shared" si="17"/>
        <v>5.2802098861966365E-2</v>
      </c>
      <c r="M76" s="44">
        <f t="shared" si="17"/>
        <v>7.7932188282341282E-3</v>
      </c>
      <c r="N76" s="44">
        <f t="shared" si="17"/>
        <v>7.7084135942021126E-2</v>
      </c>
      <c r="O76" s="44">
        <f t="shared" si="17"/>
        <v>0.1865114499470793</v>
      </c>
      <c r="P76" s="44">
        <f>(1/12)*(O76+N76+M76+L76+K76+J76+I76+H76+G76+F76+E76+D76)*100</f>
        <v>21.948766619179416</v>
      </c>
      <c r="Q76" s="50">
        <f>IF(P76&gt;=15,0,IF(AND(P76&gt;5,P76&lt;15),((15-P76)/10),IF(P76&lt;=5,1)))</f>
        <v>0</v>
      </c>
    </row>
    <row r="77" spans="1:17" ht="21" customHeight="1" x14ac:dyDescent="0.25">
      <c r="A77" s="8">
        <v>992</v>
      </c>
      <c r="B77" s="239" t="s">
        <v>18</v>
      </c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1"/>
    </row>
    <row r="78" spans="1:17" x14ac:dyDescent="0.25">
      <c r="A78" s="8"/>
      <c r="B78" s="38" t="s">
        <v>47</v>
      </c>
      <c r="C78" s="45">
        <v>1</v>
      </c>
      <c r="D78" s="163">
        <v>7176</v>
      </c>
      <c r="E78" s="163">
        <v>20317.3</v>
      </c>
      <c r="F78" s="163">
        <v>21899.200000000001</v>
      </c>
      <c r="G78" s="163">
        <v>32684.7</v>
      </c>
      <c r="H78" s="163">
        <v>36355.699999999997</v>
      </c>
      <c r="I78" s="163">
        <v>25153.1</v>
      </c>
      <c r="J78" s="163">
        <v>26950.1</v>
      </c>
      <c r="K78" s="163">
        <v>28109.3</v>
      </c>
      <c r="L78" s="163">
        <v>29331.184000000001</v>
      </c>
      <c r="M78" s="163">
        <v>38156.800000000003</v>
      </c>
      <c r="N78" s="163">
        <v>25639.484</v>
      </c>
      <c r="O78" s="163">
        <v>32600.932000000001</v>
      </c>
      <c r="P78" s="39"/>
      <c r="Q78" s="39"/>
    </row>
    <row r="79" spans="1:17" ht="16.5" thickBot="1" x14ac:dyDescent="0.3">
      <c r="A79" s="8"/>
      <c r="B79" s="38" t="s">
        <v>48</v>
      </c>
      <c r="C79" s="38"/>
      <c r="D79" s="168">
        <v>5177.3037999999997</v>
      </c>
      <c r="E79" s="168">
        <v>17743.863990000002</v>
      </c>
      <c r="F79" s="168">
        <v>18864.711729999999</v>
      </c>
      <c r="G79" s="168">
        <v>26061.30977</v>
      </c>
      <c r="H79" s="168">
        <v>31999.32906</v>
      </c>
      <c r="I79" s="168">
        <v>29976.919829999999</v>
      </c>
      <c r="J79" s="168">
        <v>27531.021069999999</v>
      </c>
      <c r="K79" s="168">
        <v>23838.530129999999</v>
      </c>
      <c r="L79" s="168">
        <v>23178.234260000001</v>
      </c>
      <c r="M79" s="168">
        <v>29413.14975</v>
      </c>
      <c r="N79" s="168">
        <v>23032.389569999999</v>
      </c>
      <c r="O79" s="168">
        <v>62613.98171</v>
      </c>
      <c r="P79" s="44"/>
      <c r="Q79" s="50"/>
    </row>
    <row r="80" spans="1:17" x14ac:dyDescent="0.25">
      <c r="A80" s="8"/>
      <c r="B80" s="38" t="s">
        <v>73</v>
      </c>
      <c r="C80" s="38"/>
      <c r="D80" s="44">
        <f>IMABS(D79-D78)/D79</f>
        <v>0.38604962683472438</v>
      </c>
      <c r="E80" s="44">
        <f t="shared" ref="E80:O80" si="18">IMABS(E79-E78)/E79</f>
        <v>0.14503244679120184</v>
      </c>
      <c r="F80" s="44">
        <f t="shared" si="18"/>
        <v>0.16085526847327031</v>
      </c>
      <c r="G80" s="44">
        <f t="shared" si="18"/>
        <v>0.25414648336763163</v>
      </c>
      <c r="H80" s="44">
        <f t="shared" si="18"/>
        <v>0.13613944629375291</v>
      </c>
      <c r="I80" s="44">
        <f t="shared" si="18"/>
        <v>0.16091779466856587</v>
      </c>
      <c r="J80" s="44">
        <f t="shared" si="18"/>
        <v>2.1100600247370351E-2</v>
      </c>
      <c r="K80" s="44">
        <f t="shared" si="18"/>
        <v>0.17915407731558827</v>
      </c>
      <c r="L80" s="44">
        <f t="shared" si="18"/>
        <v>0.2654624019664214</v>
      </c>
      <c r="M80" s="44">
        <f t="shared" si="18"/>
        <v>0.29727010960463363</v>
      </c>
      <c r="N80" s="44">
        <f t="shared" si="18"/>
        <v>0.11319252924567484</v>
      </c>
      <c r="O80" s="44">
        <f t="shared" si="18"/>
        <v>0.4793346292686998</v>
      </c>
      <c r="P80" s="44">
        <f>(1/12)*(O80+N80+M80+L80+K80+J80+I80+H80+G80+F80+E80+D80)*100</f>
        <v>21.655461783979462</v>
      </c>
      <c r="Q80" s="50">
        <f>IF(P80&gt;=15,0,IF(AND(P80&gt;5,P80&lt;15),((15-P80)/10),IF(P80&lt;=5,1)))</f>
        <v>0</v>
      </c>
    </row>
    <row r="81" spans="1:17" x14ac:dyDescent="0.25">
      <c r="A81" s="46"/>
      <c r="B81" s="47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  <c r="Q81" s="49"/>
    </row>
    <row r="82" spans="1:17" x14ac:dyDescent="0.25">
      <c r="A82" s="46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Q82" s="49"/>
    </row>
  </sheetData>
  <mergeCells count="22">
    <mergeCell ref="B65:Q65"/>
    <mergeCell ref="B69:Q69"/>
    <mergeCell ref="B73:Q73"/>
    <mergeCell ref="B77:Q77"/>
    <mergeCell ref="B41:Q41"/>
    <mergeCell ref="B45:Q45"/>
    <mergeCell ref="B49:Q49"/>
    <mergeCell ref="B53:Q53"/>
    <mergeCell ref="B57:Q57"/>
    <mergeCell ref="B61:Q61"/>
    <mergeCell ref="B37:Q37"/>
    <mergeCell ref="A1:Q1"/>
    <mergeCell ref="D3:Q3"/>
    <mergeCell ref="D4:Q4"/>
    <mergeCell ref="B5:Q5"/>
    <mergeCell ref="B9:Q9"/>
    <mergeCell ref="B13:Q13"/>
    <mergeCell ref="B17:Q17"/>
    <mergeCell ref="B21:Q21"/>
    <mergeCell ref="B25:Q25"/>
    <mergeCell ref="B29:Q29"/>
    <mergeCell ref="B33:Q33"/>
  </mergeCells>
  <pageMargins left="0.78740157480314965" right="0.39370078740157483" top="0.39370078740157483" bottom="0.78740157480314965" header="0.31496062992125984" footer="0.31496062992125984"/>
  <pageSetup paperSize="9" scale="39" orientation="portrait" r:id="rId1"/>
  <rowBreaks count="1" manualBreakCount="1">
    <brk id="8" max="16383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topLeftCell="D4" zoomScaleNormal="100" zoomScaleSheetLayoutView="100" workbookViewId="0">
      <selection activeCell="Q21" sqref="Q21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1" width="9.28515625" hidden="1" customWidth="1"/>
    <col min="12" max="12" width="12.42578125" customWidth="1"/>
    <col min="13" max="13" width="13.7109375" style="181" customWidth="1"/>
    <col min="14" max="14" width="11.85546875" customWidth="1"/>
    <col min="15" max="15" width="11.7109375" customWidth="1"/>
  </cols>
  <sheetData>
    <row r="1" spans="1:17" ht="18" customHeight="1" x14ac:dyDescent="0.25">
      <c r="A1" s="233" t="s">
        <v>124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7" ht="108.75" customHeight="1" x14ac:dyDescent="0.25">
      <c r="A2" s="222" t="s">
        <v>19</v>
      </c>
      <c r="B2" s="222" t="s">
        <v>132</v>
      </c>
      <c r="C2" s="221" t="s">
        <v>160</v>
      </c>
      <c r="D2" s="221" t="s">
        <v>161</v>
      </c>
      <c r="E2" s="221"/>
      <c r="F2" s="221"/>
      <c r="G2" s="221"/>
      <c r="H2" s="221"/>
      <c r="I2" s="221"/>
      <c r="J2" s="221"/>
      <c r="K2" s="221"/>
      <c r="L2" s="221"/>
      <c r="M2" s="193" t="s">
        <v>158</v>
      </c>
      <c r="N2" s="237" t="s">
        <v>31</v>
      </c>
      <c r="O2" s="237" t="s">
        <v>32</v>
      </c>
    </row>
    <row r="3" spans="1:17" ht="120" customHeight="1" x14ac:dyDescent="0.25">
      <c r="A3" s="222"/>
      <c r="B3" s="222"/>
      <c r="C3" s="221"/>
      <c r="D3" s="132" t="s">
        <v>49</v>
      </c>
      <c r="E3" s="132" t="s">
        <v>50</v>
      </c>
      <c r="F3" s="132" t="s">
        <v>51</v>
      </c>
      <c r="G3" s="132" t="s">
        <v>52</v>
      </c>
      <c r="H3" s="132" t="s">
        <v>53</v>
      </c>
      <c r="I3" s="132" t="s">
        <v>54</v>
      </c>
      <c r="J3" s="132" t="s">
        <v>55</v>
      </c>
      <c r="K3" s="132" t="s">
        <v>56</v>
      </c>
      <c r="L3" s="132" t="s">
        <v>21</v>
      </c>
      <c r="M3" s="206" t="s">
        <v>159</v>
      </c>
      <c r="N3" s="251"/>
      <c r="O3" s="251"/>
    </row>
    <row r="4" spans="1:17" ht="23.25" customHeight="1" x14ac:dyDescent="0.25">
      <c r="A4" s="8">
        <v>901</v>
      </c>
      <c r="B4" s="9" t="s">
        <v>0</v>
      </c>
      <c r="C4" s="16">
        <v>1</v>
      </c>
      <c r="D4" s="197">
        <v>0</v>
      </c>
      <c r="E4" s="197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27">
        <f>D4-E4+F4-G4+H4-I4+J4-K4</f>
        <v>0</v>
      </c>
      <c r="M4" s="184">
        <v>37278.879999999997</v>
      </c>
      <c r="N4" s="58">
        <f>-L4/M4*100</f>
        <v>0</v>
      </c>
      <c r="O4" s="148">
        <f>IF(N4&gt;1.5,0,(1-(N4/100))^(LN(7)/(LN(1-0.005)&lt;=1.5)))</f>
        <v>1</v>
      </c>
    </row>
    <row r="5" spans="1:17" ht="20.25" customHeight="1" x14ac:dyDescent="0.25">
      <c r="A5" s="8">
        <v>902</v>
      </c>
      <c r="B5" s="9" t="s">
        <v>1</v>
      </c>
      <c r="C5" s="16">
        <v>1</v>
      </c>
      <c r="D5" s="204">
        <v>530.18705</v>
      </c>
      <c r="E5" s="205">
        <v>493.24155999999999</v>
      </c>
      <c r="F5" s="57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27">
        <f t="shared" ref="L5:L22" si="0">D5-E5+F5-G5+H5-I5+J5-K5</f>
        <v>36.945490000000007</v>
      </c>
      <c r="M5" s="200">
        <v>1362771.38</v>
      </c>
      <c r="N5" s="58">
        <f>L5/M5*100</f>
        <v>2.7110556137449858E-3</v>
      </c>
      <c r="O5" s="148">
        <f t="shared" ref="O5:O22" si="1">IF(N5&gt;1.5,0,(1-(N5/100))^(LN(7)/(LN(1-0.005)&lt;=1.5)))</f>
        <v>0.99994724597009066</v>
      </c>
    </row>
    <row r="6" spans="1:17" ht="31.5" x14ac:dyDescent="0.25">
      <c r="A6" s="8">
        <v>905</v>
      </c>
      <c r="B6" s="9" t="s">
        <v>2</v>
      </c>
      <c r="C6" s="16">
        <v>1</v>
      </c>
      <c r="D6" s="204">
        <v>31.294740000000001</v>
      </c>
      <c r="E6" s="204">
        <v>31.294740000000001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27">
        <f t="shared" si="0"/>
        <v>0</v>
      </c>
      <c r="M6" s="200">
        <v>132092.22</v>
      </c>
      <c r="N6" s="58">
        <f t="shared" ref="N6:N11" si="2">-L6/M6*100</f>
        <v>0</v>
      </c>
      <c r="O6" s="148">
        <f t="shared" si="1"/>
        <v>1</v>
      </c>
    </row>
    <row r="7" spans="1:17" ht="31.5" x14ac:dyDescent="0.25">
      <c r="A7" s="8">
        <v>908</v>
      </c>
      <c r="B7" s="9" t="s">
        <v>3</v>
      </c>
      <c r="C7" s="16">
        <v>1</v>
      </c>
      <c r="D7" s="197">
        <v>0</v>
      </c>
      <c r="E7" s="197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27">
        <f t="shared" si="0"/>
        <v>0</v>
      </c>
      <c r="M7" s="184">
        <v>14137.75</v>
      </c>
      <c r="N7" s="58">
        <f t="shared" si="2"/>
        <v>0</v>
      </c>
      <c r="O7" s="148">
        <f t="shared" si="1"/>
        <v>1</v>
      </c>
    </row>
    <row r="8" spans="1:17" ht="31.5" x14ac:dyDescent="0.25">
      <c r="A8" s="8">
        <v>910</v>
      </c>
      <c r="B8" s="9" t="s">
        <v>4</v>
      </c>
      <c r="C8" s="16">
        <v>1</v>
      </c>
      <c r="D8" s="101">
        <v>10</v>
      </c>
      <c r="E8" s="101">
        <v>10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27">
        <f t="shared" si="0"/>
        <v>0</v>
      </c>
      <c r="M8" s="184">
        <v>17594.86</v>
      </c>
      <c r="N8" s="58">
        <f t="shared" si="2"/>
        <v>0</v>
      </c>
      <c r="O8" s="148">
        <f t="shared" si="1"/>
        <v>1</v>
      </c>
      <c r="Q8" s="41"/>
    </row>
    <row r="9" spans="1:17" ht="31.5" x14ac:dyDescent="0.25">
      <c r="A9" s="8">
        <v>918</v>
      </c>
      <c r="B9" s="9" t="s">
        <v>5</v>
      </c>
      <c r="C9" s="16">
        <v>1</v>
      </c>
      <c r="D9" s="204">
        <v>0</v>
      </c>
      <c r="E9" s="204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27">
        <f t="shared" si="0"/>
        <v>0</v>
      </c>
      <c r="M9" s="200">
        <v>1854893.82</v>
      </c>
      <c r="N9" s="58">
        <f t="shared" si="2"/>
        <v>0</v>
      </c>
      <c r="O9" s="148">
        <f t="shared" si="1"/>
        <v>1</v>
      </c>
    </row>
    <row r="10" spans="1:17" ht="31.5" x14ac:dyDescent="0.25">
      <c r="A10" s="8">
        <v>921</v>
      </c>
      <c r="B10" s="9" t="s">
        <v>6</v>
      </c>
      <c r="C10" s="16">
        <v>1</v>
      </c>
      <c r="D10" s="204">
        <v>6333.3963199999998</v>
      </c>
      <c r="E10" s="204">
        <v>6333.3963199999998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27">
        <f t="shared" si="0"/>
        <v>0</v>
      </c>
      <c r="M10" s="200">
        <v>181078.52</v>
      </c>
      <c r="N10" s="58">
        <f t="shared" si="2"/>
        <v>0</v>
      </c>
      <c r="O10" s="148">
        <f t="shared" si="1"/>
        <v>1</v>
      </c>
    </row>
    <row r="11" spans="1:17" ht="35.25" customHeight="1" x14ac:dyDescent="0.25">
      <c r="A11" s="8">
        <v>922</v>
      </c>
      <c r="B11" s="9" t="s">
        <v>7</v>
      </c>
      <c r="C11" s="16">
        <v>1</v>
      </c>
      <c r="D11" s="197">
        <v>0</v>
      </c>
      <c r="E11" s="197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27">
        <f t="shared" si="0"/>
        <v>0</v>
      </c>
      <c r="M11" s="101">
        <v>5305.47</v>
      </c>
      <c r="N11" s="58">
        <f t="shared" si="2"/>
        <v>0</v>
      </c>
      <c r="O11" s="148">
        <f t="shared" si="1"/>
        <v>1</v>
      </c>
    </row>
    <row r="12" spans="1:17" ht="31.5" x14ac:dyDescent="0.25">
      <c r="A12" s="8">
        <v>923</v>
      </c>
      <c r="B12" s="9" t="s">
        <v>8</v>
      </c>
      <c r="C12" s="16">
        <v>1</v>
      </c>
      <c r="D12" s="204">
        <v>11213.482169999999</v>
      </c>
      <c r="E12" s="204">
        <v>17.875</v>
      </c>
      <c r="F12" s="56">
        <v>173.2</v>
      </c>
      <c r="G12" s="16">
        <v>0</v>
      </c>
      <c r="H12" s="16">
        <v>0</v>
      </c>
      <c r="I12" s="16">
        <v>0</v>
      </c>
      <c r="J12" s="16"/>
      <c r="K12" s="16"/>
      <c r="L12" s="27">
        <f t="shared" si="0"/>
        <v>11368.80717</v>
      </c>
      <c r="M12" s="200">
        <v>721284.28</v>
      </c>
      <c r="N12" s="31">
        <f>L12/M12*100</f>
        <v>1.5761895115751032</v>
      </c>
      <c r="O12" s="148">
        <f t="shared" si="1"/>
        <v>0</v>
      </c>
    </row>
    <row r="13" spans="1:17" ht="31.5" x14ac:dyDescent="0.25">
      <c r="A13" s="8">
        <v>925</v>
      </c>
      <c r="B13" s="9" t="s">
        <v>9</v>
      </c>
      <c r="C13" s="16">
        <v>1</v>
      </c>
      <c r="D13" s="204">
        <v>3.1623000000000001</v>
      </c>
      <c r="E13" s="204">
        <v>0</v>
      </c>
      <c r="F13" s="56">
        <v>90.9</v>
      </c>
      <c r="G13" s="16">
        <v>0</v>
      </c>
      <c r="H13" s="56">
        <v>10628.5</v>
      </c>
      <c r="I13" s="16">
        <v>0</v>
      </c>
      <c r="J13" s="16"/>
      <c r="K13" s="16"/>
      <c r="L13" s="27">
        <f t="shared" si="0"/>
        <v>10722.5623</v>
      </c>
      <c r="M13" s="200">
        <v>5958052.4100000001</v>
      </c>
      <c r="N13" s="31">
        <f t="shared" ref="N13:N22" si="3">L13/M13*100</f>
        <v>0.1799675726585292</v>
      </c>
      <c r="O13" s="148">
        <f t="shared" si="1"/>
        <v>0.99650097362409407</v>
      </c>
    </row>
    <row r="14" spans="1:17" ht="31.5" x14ac:dyDescent="0.25">
      <c r="A14" s="8">
        <v>926</v>
      </c>
      <c r="B14" s="9" t="s">
        <v>10</v>
      </c>
      <c r="C14" s="16">
        <v>1</v>
      </c>
      <c r="D14" s="197">
        <v>0</v>
      </c>
      <c r="E14" s="197">
        <v>0</v>
      </c>
      <c r="F14" s="56">
        <v>546.4</v>
      </c>
      <c r="G14" s="16">
        <v>0</v>
      </c>
      <c r="H14" s="16">
        <v>0</v>
      </c>
      <c r="I14" s="16">
        <v>0</v>
      </c>
      <c r="J14" s="16"/>
      <c r="K14" s="16"/>
      <c r="L14" s="27">
        <f t="shared" si="0"/>
        <v>546.4</v>
      </c>
      <c r="M14" s="200">
        <v>1019552.94</v>
      </c>
      <c r="N14" s="31">
        <f t="shared" si="3"/>
        <v>5.3592116560421073E-2</v>
      </c>
      <c r="O14" s="148">
        <f t="shared" si="1"/>
        <v>0.99895740989611603</v>
      </c>
    </row>
    <row r="15" spans="1:17" ht="31.5" x14ac:dyDescent="0.25">
      <c r="A15" s="8">
        <v>929</v>
      </c>
      <c r="B15" s="9" t="s">
        <v>11</v>
      </c>
      <c r="C15" s="16">
        <v>1</v>
      </c>
      <c r="D15" s="197">
        <v>0</v>
      </c>
      <c r="E15" s="197">
        <v>0</v>
      </c>
      <c r="F15" s="57">
        <v>27.4</v>
      </c>
      <c r="G15" s="16">
        <v>0</v>
      </c>
      <c r="H15" s="16">
        <v>8671.9</v>
      </c>
      <c r="I15" s="16">
        <v>0</v>
      </c>
      <c r="J15" s="16"/>
      <c r="K15" s="16"/>
      <c r="L15" s="27">
        <f t="shared" si="0"/>
        <v>8699.2999999999993</v>
      </c>
      <c r="M15" s="200">
        <v>527556.72</v>
      </c>
      <c r="N15" s="31">
        <f t="shared" si="3"/>
        <v>1.6489790898692371</v>
      </c>
      <c r="O15" s="148">
        <f t="shared" si="1"/>
        <v>0</v>
      </c>
    </row>
    <row r="16" spans="1:17" ht="31.5" x14ac:dyDescent="0.25">
      <c r="A16" s="8">
        <v>930</v>
      </c>
      <c r="B16" s="9" t="s">
        <v>12</v>
      </c>
      <c r="C16" s="16">
        <v>1</v>
      </c>
      <c r="D16" s="101">
        <v>12.73903</v>
      </c>
      <c r="E16" s="197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27">
        <f t="shared" si="0"/>
        <v>12.73903</v>
      </c>
      <c r="M16" s="184">
        <v>172569.26</v>
      </c>
      <c r="N16" s="16">
        <f t="shared" si="3"/>
        <v>7.3819810086686345E-3</v>
      </c>
      <c r="O16" s="148">
        <f t="shared" si="1"/>
        <v>0.9998563582975607</v>
      </c>
    </row>
    <row r="17" spans="1:15" ht="31.5" x14ac:dyDescent="0.25">
      <c r="A17" s="8">
        <v>934</v>
      </c>
      <c r="B17" s="9" t="s">
        <v>13</v>
      </c>
      <c r="C17" s="16">
        <v>1</v>
      </c>
      <c r="D17" s="197">
        <v>0</v>
      </c>
      <c r="E17" s="197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27">
        <f t="shared" si="0"/>
        <v>0</v>
      </c>
      <c r="M17" s="184">
        <v>48593.72</v>
      </c>
      <c r="N17" s="16">
        <f t="shared" si="3"/>
        <v>0</v>
      </c>
      <c r="O17" s="148">
        <f t="shared" si="1"/>
        <v>1</v>
      </c>
    </row>
    <row r="18" spans="1:15" ht="31.5" x14ac:dyDescent="0.25">
      <c r="A18" s="8">
        <v>942</v>
      </c>
      <c r="B18" s="9" t="s">
        <v>14</v>
      </c>
      <c r="C18" s="16">
        <v>1</v>
      </c>
      <c r="D18" s="197">
        <v>0</v>
      </c>
      <c r="E18" s="197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27">
        <f t="shared" si="0"/>
        <v>0</v>
      </c>
      <c r="M18" s="200">
        <v>2897606.76</v>
      </c>
      <c r="N18" s="16">
        <f t="shared" si="3"/>
        <v>0</v>
      </c>
      <c r="O18" s="148">
        <f t="shared" si="1"/>
        <v>1</v>
      </c>
    </row>
    <row r="19" spans="1:15" ht="31.5" x14ac:dyDescent="0.25">
      <c r="A19" s="8">
        <v>962</v>
      </c>
      <c r="B19" s="9" t="s">
        <v>15</v>
      </c>
      <c r="C19" s="16">
        <v>1</v>
      </c>
      <c r="D19" s="204">
        <v>34.753320000000002</v>
      </c>
      <c r="E19" s="204">
        <v>34.753320000000002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27">
        <f t="shared" si="0"/>
        <v>0</v>
      </c>
      <c r="M19" s="203">
        <v>264138.88</v>
      </c>
      <c r="N19" s="16">
        <f t="shared" si="3"/>
        <v>0</v>
      </c>
      <c r="O19" s="148">
        <f t="shared" si="1"/>
        <v>1</v>
      </c>
    </row>
    <row r="20" spans="1:15" ht="31.5" x14ac:dyDescent="0.25">
      <c r="A20" s="8">
        <v>972</v>
      </c>
      <c r="B20" s="9" t="s">
        <v>16</v>
      </c>
      <c r="C20" s="16">
        <v>1</v>
      </c>
      <c r="D20" s="197">
        <v>0</v>
      </c>
      <c r="E20" s="197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27">
        <f t="shared" si="0"/>
        <v>0</v>
      </c>
      <c r="M20" s="203">
        <v>233233.51</v>
      </c>
      <c r="N20" s="16">
        <f t="shared" si="3"/>
        <v>0</v>
      </c>
      <c r="O20" s="148">
        <f t="shared" si="1"/>
        <v>1</v>
      </c>
    </row>
    <row r="21" spans="1:15" ht="31.5" x14ac:dyDescent="0.25">
      <c r="A21" s="8">
        <v>982</v>
      </c>
      <c r="B21" s="9" t="s">
        <v>17</v>
      </c>
      <c r="C21" s="16">
        <v>1</v>
      </c>
      <c r="D21" s="204">
        <v>63.100479999999997</v>
      </c>
      <c r="E21" s="204">
        <v>63.100479999999997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27">
        <f t="shared" si="0"/>
        <v>0</v>
      </c>
      <c r="M21" s="203">
        <v>197660.22</v>
      </c>
      <c r="N21" s="16">
        <f t="shared" si="3"/>
        <v>0</v>
      </c>
      <c r="O21" s="148">
        <f t="shared" si="1"/>
        <v>1</v>
      </c>
    </row>
    <row r="22" spans="1:15" ht="31.5" x14ac:dyDescent="0.25">
      <c r="A22" s="8">
        <v>992</v>
      </c>
      <c r="B22" s="9" t="s">
        <v>18</v>
      </c>
      <c r="C22" s="16">
        <v>1</v>
      </c>
      <c r="D22" s="101">
        <v>75.184370000000001</v>
      </c>
      <c r="E22" s="101">
        <v>75.184370000000001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27">
        <f t="shared" si="0"/>
        <v>0</v>
      </c>
      <c r="M22" s="200">
        <v>323949.2</v>
      </c>
      <c r="N22" s="16">
        <f t="shared" si="3"/>
        <v>0</v>
      </c>
      <c r="O22" s="148">
        <f t="shared" si="1"/>
        <v>1</v>
      </c>
    </row>
  </sheetData>
  <mergeCells count="7">
    <mergeCell ref="A1:O1"/>
    <mergeCell ref="N2:N3"/>
    <mergeCell ref="O2:O3"/>
    <mergeCell ref="A2:A3"/>
    <mergeCell ref="B2:B3"/>
    <mergeCell ref="C2:C3"/>
    <mergeCell ref="D2:L2"/>
  </mergeCells>
  <pageMargins left="0.78740157480314965" right="0.39370078740157483" top="0.39370078740157483" bottom="0.78740157480314965" header="0.31496062992125984" footer="0.31496062992125984"/>
  <pageSetup paperSize="9" scale="51" orientation="portrait" r:id="rId1"/>
  <rowBreaks count="1" manualBreakCount="1">
    <brk id="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16.140625" customWidth="1"/>
    <col min="5" max="5" width="14.140625" customWidth="1"/>
    <col min="6" max="6" width="16.140625" customWidth="1"/>
    <col min="7" max="7" width="13.28515625" customWidth="1"/>
    <col min="8" max="8" width="10.140625" customWidth="1"/>
  </cols>
  <sheetData>
    <row r="1" spans="1:9" ht="18" customHeight="1" x14ac:dyDescent="0.25">
      <c r="A1" s="238" t="s">
        <v>125</v>
      </c>
      <c r="B1" s="238"/>
      <c r="C1" s="238"/>
      <c r="D1" s="238"/>
      <c r="E1" s="238"/>
      <c r="F1" s="238"/>
      <c r="G1" s="238"/>
      <c r="H1" s="181"/>
      <c r="I1" s="181"/>
    </row>
    <row r="2" spans="1:9" ht="114.75" customHeight="1" x14ac:dyDescent="0.25">
      <c r="A2" s="235" t="s">
        <v>19</v>
      </c>
      <c r="B2" s="235" t="s">
        <v>132</v>
      </c>
      <c r="C2" s="221" t="s">
        <v>131</v>
      </c>
      <c r="D2" s="221" t="s">
        <v>157</v>
      </c>
      <c r="E2" s="221"/>
      <c r="F2" s="221"/>
      <c r="G2" s="221"/>
      <c r="H2" s="221" t="s">
        <v>69</v>
      </c>
      <c r="I2" s="221" t="s">
        <v>32</v>
      </c>
    </row>
    <row r="3" spans="1:9" ht="24.75" customHeight="1" x14ac:dyDescent="0.25">
      <c r="A3" s="236"/>
      <c r="B3" s="236"/>
      <c r="C3" s="221"/>
      <c r="D3" s="55" t="s">
        <v>57</v>
      </c>
      <c r="E3" s="55" t="s">
        <v>58</v>
      </c>
      <c r="F3" s="55" t="s">
        <v>53</v>
      </c>
      <c r="G3" s="55" t="s">
        <v>21</v>
      </c>
      <c r="H3" s="221"/>
      <c r="I3" s="221"/>
    </row>
    <row r="4" spans="1:9" ht="23.25" customHeight="1" x14ac:dyDescent="0.25">
      <c r="A4" s="8">
        <v>901</v>
      </c>
      <c r="B4" s="9" t="s">
        <v>0</v>
      </c>
      <c r="C4" s="16">
        <v>1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1</v>
      </c>
    </row>
    <row r="5" spans="1:9" ht="20.25" customHeight="1" x14ac:dyDescent="0.25">
      <c r="A5" s="8">
        <v>902</v>
      </c>
      <c r="B5" s="9" t="s">
        <v>1</v>
      </c>
      <c r="C5" s="16">
        <v>1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1</v>
      </c>
    </row>
    <row r="6" spans="1:9" ht="31.5" x14ac:dyDescent="0.25">
      <c r="A6" s="8">
        <v>905</v>
      </c>
      <c r="B6" s="9" t="s">
        <v>2</v>
      </c>
      <c r="C6" s="16">
        <v>1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1</v>
      </c>
    </row>
    <row r="7" spans="1:9" ht="31.5" x14ac:dyDescent="0.25">
      <c r="A7" s="8">
        <v>908</v>
      </c>
      <c r="B7" s="9" t="s">
        <v>3</v>
      </c>
      <c r="C7" s="16">
        <v>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1</v>
      </c>
    </row>
    <row r="8" spans="1:9" ht="31.5" x14ac:dyDescent="0.25">
      <c r="A8" s="8">
        <v>910</v>
      </c>
      <c r="B8" s="9" t="s">
        <v>4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</row>
    <row r="9" spans="1:9" ht="31.5" x14ac:dyDescent="0.25">
      <c r="A9" s="8">
        <v>918</v>
      </c>
      <c r="B9" s="9" t="s">
        <v>5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</row>
    <row r="10" spans="1:9" ht="31.5" x14ac:dyDescent="0.25">
      <c r="A10" s="8">
        <v>921</v>
      </c>
      <c r="B10" s="9" t="s">
        <v>6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</row>
    <row r="11" spans="1:9" ht="35.25" customHeight="1" x14ac:dyDescent="0.25">
      <c r="A11" s="8">
        <v>922</v>
      </c>
      <c r="B11" s="9" t="s">
        <v>7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</row>
    <row r="12" spans="1:9" ht="31.5" x14ac:dyDescent="0.25">
      <c r="A12" s="8">
        <v>923</v>
      </c>
      <c r="B12" s="9" t="s">
        <v>8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</row>
    <row r="13" spans="1:9" ht="31.5" x14ac:dyDescent="0.25">
      <c r="A13" s="8">
        <v>925</v>
      </c>
      <c r="B13" s="9" t="s">
        <v>9</v>
      </c>
      <c r="C13" s="16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</row>
    <row r="14" spans="1:9" ht="31.5" x14ac:dyDescent="0.25">
      <c r="A14" s="8">
        <v>926</v>
      </c>
      <c r="B14" s="9" t="s">
        <v>10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</row>
    <row r="15" spans="1:9" ht="31.5" x14ac:dyDescent="0.25">
      <c r="A15" s="8">
        <v>929</v>
      </c>
      <c r="B15" s="9" t="s">
        <v>11</v>
      </c>
      <c r="C15" s="16">
        <v>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</row>
    <row r="16" spans="1:9" ht="31.5" x14ac:dyDescent="0.25">
      <c r="A16" s="8">
        <v>930</v>
      </c>
      <c r="B16" s="9" t="s">
        <v>12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</row>
    <row r="17" spans="1:9" ht="31.5" x14ac:dyDescent="0.25">
      <c r="A17" s="8">
        <v>934</v>
      </c>
      <c r="B17" s="9" t="s">
        <v>13</v>
      </c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</row>
    <row r="18" spans="1:9" ht="31.5" x14ac:dyDescent="0.25">
      <c r="A18" s="8">
        <v>942</v>
      </c>
      <c r="B18" s="9" t="s">
        <v>14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</row>
    <row r="19" spans="1:9" ht="31.5" x14ac:dyDescent="0.25">
      <c r="A19" s="8">
        <v>962</v>
      </c>
      <c r="B19" s="9" t="s">
        <v>15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</row>
    <row r="20" spans="1:9" ht="31.5" x14ac:dyDescent="0.25">
      <c r="A20" s="8">
        <v>972</v>
      </c>
      <c r="B20" s="9" t="s">
        <v>16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</row>
    <row r="21" spans="1:9" ht="31.5" x14ac:dyDescent="0.25">
      <c r="A21" s="8">
        <v>982</v>
      </c>
      <c r="B21" s="9" t="s">
        <v>17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</row>
    <row r="22" spans="1:9" ht="31.5" x14ac:dyDescent="0.25">
      <c r="A22" s="8">
        <v>992</v>
      </c>
      <c r="B22" s="9" t="s">
        <v>18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</row>
  </sheetData>
  <mergeCells count="7">
    <mergeCell ref="H2:H3"/>
    <mergeCell ref="I2:I3"/>
    <mergeCell ref="B2:B3"/>
    <mergeCell ref="A2:A3"/>
    <mergeCell ref="A1:G1"/>
    <mergeCell ref="C2:C3"/>
    <mergeCell ref="D2:G2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" customWidth="1"/>
    <col min="5" max="5" width="23.5703125" customWidth="1"/>
    <col min="6" max="6" width="16.140625" customWidth="1"/>
    <col min="7" max="7" width="13.28515625" customWidth="1"/>
  </cols>
  <sheetData>
    <row r="1" spans="1:7" ht="18" customHeight="1" x14ac:dyDescent="0.25">
      <c r="A1" s="234" t="s">
        <v>126</v>
      </c>
      <c r="B1" s="234"/>
      <c r="C1" s="234"/>
      <c r="D1" s="234"/>
      <c r="E1" s="234"/>
      <c r="F1" s="234"/>
      <c r="G1" s="234"/>
    </row>
    <row r="2" spans="1:7" ht="161.25" customHeight="1" x14ac:dyDescent="0.25">
      <c r="A2" s="235" t="s">
        <v>19</v>
      </c>
      <c r="B2" s="235" t="s">
        <v>132</v>
      </c>
      <c r="C2" s="252" t="s">
        <v>131</v>
      </c>
      <c r="D2" s="100" t="s">
        <v>195</v>
      </c>
      <c r="E2" s="100" t="s">
        <v>196</v>
      </c>
      <c r="F2" s="237" t="s">
        <v>31</v>
      </c>
      <c r="G2" s="221" t="s">
        <v>32</v>
      </c>
    </row>
    <row r="3" spans="1:7" ht="24.75" customHeight="1" x14ac:dyDescent="0.25">
      <c r="A3" s="236"/>
      <c r="B3" s="236"/>
      <c r="C3" s="252"/>
      <c r="D3" s="253" t="s">
        <v>209</v>
      </c>
      <c r="E3" s="254"/>
      <c r="F3" s="251"/>
      <c r="G3" s="221"/>
    </row>
    <row r="4" spans="1:7" ht="23.25" customHeight="1" x14ac:dyDescent="0.25">
      <c r="A4" s="8">
        <v>901</v>
      </c>
      <c r="B4" s="9" t="s">
        <v>0</v>
      </c>
      <c r="C4" s="16">
        <v>1</v>
      </c>
      <c r="D4" s="31">
        <v>0</v>
      </c>
      <c r="E4" s="31">
        <v>0</v>
      </c>
      <c r="F4" s="16">
        <v>0</v>
      </c>
      <c r="G4" s="16">
        <v>1</v>
      </c>
    </row>
    <row r="5" spans="1:7" ht="20.25" customHeight="1" x14ac:dyDescent="0.25">
      <c r="A5" s="8">
        <v>902</v>
      </c>
      <c r="B5" s="9" t="s">
        <v>1</v>
      </c>
      <c r="C5" s="16">
        <v>1</v>
      </c>
      <c r="D5" s="31">
        <v>0</v>
      </c>
      <c r="E5" s="31">
        <v>36.945490000000007</v>
      </c>
      <c r="F5" s="31">
        <v>100</v>
      </c>
      <c r="G5" s="16">
        <v>0</v>
      </c>
    </row>
    <row r="6" spans="1:7" ht="31.5" x14ac:dyDescent="0.25">
      <c r="A6" s="8">
        <v>905</v>
      </c>
      <c r="B6" s="9" t="s">
        <v>2</v>
      </c>
      <c r="C6" s="16">
        <v>1</v>
      </c>
      <c r="D6" s="31">
        <v>0</v>
      </c>
      <c r="E6" s="31">
        <v>0</v>
      </c>
      <c r="F6" s="16">
        <v>0</v>
      </c>
      <c r="G6" s="16">
        <v>1</v>
      </c>
    </row>
    <row r="7" spans="1:7" ht="31.5" x14ac:dyDescent="0.25">
      <c r="A7" s="8">
        <v>908</v>
      </c>
      <c r="B7" s="9" t="s">
        <v>3</v>
      </c>
      <c r="C7" s="16">
        <v>1</v>
      </c>
      <c r="D7" s="31">
        <v>0</v>
      </c>
      <c r="E7" s="31">
        <v>0</v>
      </c>
      <c r="F7" s="16">
        <v>0</v>
      </c>
      <c r="G7" s="16">
        <v>1</v>
      </c>
    </row>
    <row r="8" spans="1:7" ht="31.5" x14ac:dyDescent="0.25">
      <c r="A8" s="8">
        <v>910</v>
      </c>
      <c r="B8" s="9" t="s">
        <v>4</v>
      </c>
      <c r="C8" s="16">
        <v>1</v>
      </c>
      <c r="D8" s="31">
        <v>0</v>
      </c>
      <c r="E8" s="31">
        <v>0</v>
      </c>
      <c r="F8" s="16">
        <v>0</v>
      </c>
      <c r="G8" s="16">
        <v>1</v>
      </c>
    </row>
    <row r="9" spans="1:7" ht="31.5" x14ac:dyDescent="0.25">
      <c r="A9" s="8">
        <v>918</v>
      </c>
      <c r="B9" s="9" t="s">
        <v>5</v>
      </c>
      <c r="C9" s="16">
        <v>1</v>
      </c>
      <c r="D9" s="31">
        <v>0</v>
      </c>
      <c r="E9" s="31">
        <v>0</v>
      </c>
      <c r="F9" s="16">
        <v>0</v>
      </c>
      <c r="G9" s="16">
        <v>1</v>
      </c>
    </row>
    <row r="10" spans="1:7" ht="31.5" x14ac:dyDescent="0.25">
      <c r="A10" s="8">
        <v>921</v>
      </c>
      <c r="B10" s="9" t="s">
        <v>6</v>
      </c>
      <c r="C10" s="16">
        <v>1</v>
      </c>
      <c r="D10" s="31">
        <v>0</v>
      </c>
      <c r="E10" s="31">
        <v>0</v>
      </c>
      <c r="F10" s="16">
        <v>0</v>
      </c>
      <c r="G10" s="16">
        <v>1</v>
      </c>
    </row>
    <row r="11" spans="1:7" ht="35.25" customHeight="1" x14ac:dyDescent="0.25">
      <c r="A11" s="8">
        <v>922</v>
      </c>
      <c r="B11" s="9" t="s">
        <v>7</v>
      </c>
      <c r="C11" s="16">
        <v>1</v>
      </c>
      <c r="D11" s="31">
        <v>0</v>
      </c>
      <c r="E11" s="31">
        <v>0</v>
      </c>
      <c r="F11" s="16">
        <v>0</v>
      </c>
      <c r="G11" s="16">
        <v>1</v>
      </c>
    </row>
    <row r="12" spans="1:7" ht="31.5" x14ac:dyDescent="0.25">
      <c r="A12" s="8">
        <v>923</v>
      </c>
      <c r="B12" s="9" t="s">
        <v>8</v>
      </c>
      <c r="C12" s="16">
        <v>1</v>
      </c>
      <c r="D12" s="31">
        <v>207.66</v>
      </c>
      <c r="E12" s="31">
        <v>11368.80717</v>
      </c>
      <c r="F12" s="31">
        <f>E12/D12*100</f>
        <v>5474.72174227102</v>
      </c>
      <c r="G12" s="16">
        <v>0</v>
      </c>
    </row>
    <row r="13" spans="1:7" ht="31.5" x14ac:dyDescent="0.25">
      <c r="A13" s="8">
        <v>925</v>
      </c>
      <c r="B13" s="9" t="s">
        <v>9</v>
      </c>
      <c r="C13" s="16">
        <v>1</v>
      </c>
      <c r="D13" s="31">
        <v>1526.87</v>
      </c>
      <c r="E13" s="31">
        <v>10722.5623</v>
      </c>
      <c r="F13" s="31">
        <f t="shared" ref="F13:F15" si="0">E13/D13*100</f>
        <v>702.25771021763478</v>
      </c>
      <c r="G13" s="16">
        <v>0</v>
      </c>
    </row>
    <row r="14" spans="1:7" ht="31.5" x14ac:dyDescent="0.25">
      <c r="A14" s="8">
        <v>926</v>
      </c>
      <c r="B14" s="9" t="s">
        <v>10</v>
      </c>
      <c r="C14" s="16">
        <v>1</v>
      </c>
      <c r="D14" s="31">
        <v>168.68</v>
      </c>
      <c r="E14" s="31">
        <v>546.4</v>
      </c>
      <c r="F14" s="31">
        <f t="shared" si="0"/>
        <v>323.92696229547067</v>
      </c>
      <c r="G14" s="16">
        <v>0</v>
      </c>
    </row>
    <row r="15" spans="1:7" ht="31.5" x14ac:dyDescent="0.25">
      <c r="A15" s="8">
        <v>929</v>
      </c>
      <c r="B15" s="9" t="s">
        <v>11</v>
      </c>
      <c r="C15" s="16">
        <v>1</v>
      </c>
      <c r="D15" s="31">
        <v>180.32</v>
      </c>
      <c r="E15" s="31">
        <v>8699.2999999999993</v>
      </c>
      <c r="F15" s="31">
        <f t="shared" si="0"/>
        <v>4824.3677905944987</v>
      </c>
      <c r="G15" s="16">
        <v>0</v>
      </c>
    </row>
    <row r="16" spans="1:7" ht="31.5" x14ac:dyDescent="0.25">
      <c r="A16" s="8">
        <v>930</v>
      </c>
      <c r="B16" s="9" t="s">
        <v>12</v>
      </c>
      <c r="C16" s="16">
        <v>1</v>
      </c>
      <c r="D16" s="31">
        <v>0</v>
      </c>
      <c r="E16" s="31">
        <v>12.73903</v>
      </c>
      <c r="F16" s="59">
        <v>100</v>
      </c>
      <c r="G16" s="16">
        <v>0</v>
      </c>
    </row>
    <row r="17" spans="1:7" ht="31.5" x14ac:dyDescent="0.25">
      <c r="A17" s="8">
        <v>934</v>
      </c>
      <c r="B17" s="9" t="s">
        <v>13</v>
      </c>
      <c r="C17" s="16">
        <v>1</v>
      </c>
      <c r="D17" s="31">
        <v>0</v>
      </c>
      <c r="E17" s="31">
        <v>0</v>
      </c>
      <c r="F17" s="59">
        <v>0</v>
      </c>
      <c r="G17" s="16">
        <v>1</v>
      </c>
    </row>
    <row r="18" spans="1:7" ht="31.5" x14ac:dyDescent="0.25">
      <c r="A18" s="8">
        <v>942</v>
      </c>
      <c r="B18" s="9" t="s">
        <v>14</v>
      </c>
      <c r="C18" s="16">
        <v>1</v>
      </c>
      <c r="D18" s="31">
        <v>0</v>
      </c>
      <c r="E18" s="31">
        <v>0</v>
      </c>
      <c r="F18" s="59">
        <v>0</v>
      </c>
      <c r="G18" s="16">
        <v>1</v>
      </c>
    </row>
    <row r="19" spans="1:7" ht="31.5" x14ac:dyDescent="0.25">
      <c r="A19" s="8">
        <v>962</v>
      </c>
      <c r="B19" s="9" t="s">
        <v>15</v>
      </c>
      <c r="C19" s="16">
        <v>1</v>
      </c>
      <c r="D19" s="31">
        <v>0</v>
      </c>
      <c r="E19" s="31">
        <v>0</v>
      </c>
      <c r="F19" s="59">
        <v>0</v>
      </c>
      <c r="G19" s="16">
        <v>1</v>
      </c>
    </row>
    <row r="20" spans="1:7" ht="31.5" x14ac:dyDescent="0.25">
      <c r="A20" s="8">
        <v>972</v>
      </c>
      <c r="B20" s="9" t="s">
        <v>16</v>
      </c>
      <c r="C20" s="16">
        <v>1</v>
      </c>
      <c r="D20" s="31">
        <v>0</v>
      </c>
      <c r="E20" s="31">
        <v>0</v>
      </c>
      <c r="F20" s="59">
        <v>0</v>
      </c>
      <c r="G20" s="16">
        <v>1</v>
      </c>
    </row>
    <row r="21" spans="1:7" ht="31.5" x14ac:dyDescent="0.25">
      <c r="A21" s="8">
        <v>982</v>
      </c>
      <c r="B21" s="9" t="s">
        <v>17</v>
      </c>
      <c r="C21" s="16">
        <v>1</v>
      </c>
      <c r="D21" s="31">
        <v>0</v>
      </c>
      <c r="E21" s="31">
        <v>0</v>
      </c>
      <c r="F21" s="59">
        <v>0</v>
      </c>
      <c r="G21" s="16">
        <v>1</v>
      </c>
    </row>
    <row r="22" spans="1:7" ht="31.5" x14ac:dyDescent="0.25">
      <c r="A22" s="8">
        <v>992</v>
      </c>
      <c r="B22" s="9" t="s">
        <v>18</v>
      </c>
      <c r="C22" s="16">
        <v>1</v>
      </c>
      <c r="D22" s="31">
        <v>0</v>
      </c>
      <c r="E22" s="31">
        <v>0</v>
      </c>
      <c r="F22" s="59">
        <v>0</v>
      </c>
      <c r="G22" s="16">
        <v>1</v>
      </c>
    </row>
  </sheetData>
  <mergeCells count="7">
    <mergeCell ref="A1:G1"/>
    <mergeCell ref="F2:F3"/>
    <mergeCell ref="G2:G3"/>
    <mergeCell ref="A2:A3"/>
    <mergeCell ref="B2:B3"/>
    <mergeCell ref="C2:C3"/>
    <mergeCell ref="D3:E3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C4" zoomScaleNormal="100" zoomScaleSheetLayoutView="100" workbookViewId="0">
      <selection activeCell="L15" sqref="L15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6.28515625" customWidth="1"/>
    <col min="5" max="5" width="26.85546875" customWidth="1"/>
    <col min="6" max="6" width="17" customWidth="1"/>
    <col min="7" max="7" width="13.28515625" customWidth="1"/>
  </cols>
  <sheetData>
    <row r="1" spans="1:7" ht="45.75" customHeight="1" x14ac:dyDescent="0.25">
      <c r="A1" s="230" t="s">
        <v>156</v>
      </c>
      <c r="B1" s="230"/>
      <c r="C1" s="230"/>
      <c r="D1" s="230"/>
      <c r="E1" s="230"/>
      <c r="F1" s="230"/>
      <c r="G1" s="230"/>
    </row>
    <row r="2" spans="1:7" ht="132.75" customHeight="1" x14ac:dyDescent="0.25">
      <c r="A2" s="13" t="s">
        <v>19</v>
      </c>
      <c r="B2" s="13" t="s">
        <v>132</v>
      </c>
      <c r="C2" s="109" t="s">
        <v>151</v>
      </c>
      <c r="D2" s="100" t="s">
        <v>101</v>
      </c>
      <c r="E2" s="100" t="s">
        <v>102</v>
      </c>
      <c r="F2" s="109" t="s">
        <v>31</v>
      </c>
      <c r="G2" s="109" t="s">
        <v>32</v>
      </c>
    </row>
    <row r="3" spans="1:7" ht="62.25" customHeight="1" x14ac:dyDescent="0.25">
      <c r="A3" s="13"/>
      <c r="B3" s="13"/>
      <c r="C3" s="12"/>
      <c r="D3" s="91" t="s">
        <v>60</v>
      </c>
      <c r="E3" s="92" t="s">
        <v>61</v>
      </c>
      <c r="F3" s="12"/>
      <c r="G3" s="12"/>
    </row>
    <row r="4" spans="1:7" ht="23.25" customHeight="1" thickBot="1" x14ac:dyDescent="0.3">
      <c r="A4" s="8">
        <v>901</v>
      </c>
      <c r="B4" s="9" t="s">
        <v>0</v>
      </c>
      <c r="C4" s="82">
        <v>0</v>
      </c>
      <c r="D4" s="89" t="s">
        <v>59</v>
      </c>
      <c r="E4" s="89" t="s">
        <v>59</v>
      </c>
      <c r="F4" s="89" t="s">
        <v>59</v>
      </c>
      <c r="G4" s="89">
        <v>0</v>
      </c>
    </row>
    <row r="5" spans="1:7" ht="20.25" customHeight="1" thickBot="1" x14ac:dyDescent="0.3">
      <c r="A5" s="8">
        <v>902</v>
      </c>
      <c r="B5" s="9" t="s">
        <v>1</v>
      </c>
      <c r="C5" s="82">
        <v>1</v>
      </c>
      <c r="D5" s="188">
        <v>2842.43</v>
      </c>
      <c r="E5" s="186">
        <v>60671.6</v>
      </c>
      <c r="F5" s="90">
        <f>D5/E5*100</f>
        <v>4.6849432024209019</v>
      </c>
      <c r="G5" s="83">
        <v>0.5</v>
      </c>
    </row>
    <row r="6" spans="1:7" ht="31.5" x14ac:dyDescent="0.25">
      <c r="A6" s="8">
        <v>905</v>
      </c>
      <c r="B6" s="9" t="s">
        <v>2</v>
      </c>
      <c r="C6" s="82">
        <v>0</v>
      </c>
      <c r="D6" s="89" t="s">
        <v>59</v>
      </c>
      <c r="E6" s="89" t="s">
        <v>59</v>
      </c>
      <c r="F6" s="89" t="s">
        <v>59</v>
      </c>
      <c r="G6" s="89">
        <v>0</v>
      </c>
    </row>
    <row r="7" spans="1:7" ht="31.5" x14ac:dyDescent="0.25">
      <c r="A7" s="8">
        <v>908</v>
      </c>
      <c r="B7" s="9" t="s">
        <v>3</v>
      </c>
      <c r="C7" s="82">
        <v>0</v>
      </c>
      <c r="D7" s="89" t="s">
        <v>59</v>
      </c>
      <c r="E7" s="89" t="s">
        <v>59</v>
      </c>
      <c r="F7" s="89" t="s">
        <v>59</v>
      </c>
      <c r="G7" s="89">
        <v>0</v>
      </c>
    </row>
    <row r="8" spans="1:7" ht="31.5" x14ac:dyDescent="0.25">
      <c r="A8" s="8">
        <v>910</v>
      </c>
      <c r="B8" s="9" t="s">
        <v>4</v>
      </c>
      <c r="C8" s="82">
        <v>0</v>
      </c>
      <c r="D8" s="89" t="s">
        <v>59</v>
      </c>
      <c r="E8" s="89" t="s">
        <v>59</v>
      </c>
      <c r="F8" s="89" t="s">
        <v>59</v>
      </c>
      <c r="G8" s="89">
        <v>0</v>
      </c>
    </row>
    <row r="9" spans="1:7" ht="31.5" x14ac:dyDescent="0.25">
      <c r="A9" s="8">
        <v>918</v>
      </c>
      <c r="B9" s="9" t="s">
        <v>5</v>
      </c>
      <c r="C9" s="82">
        <v>0</v>
      </c>
      <c r="D9" s="89" t="s">
        <v>59</v>
      </c>
      <c r="E9" s="89" t="s">
        <v>59</v>
      </c>
      <c r="F9" s="89" t="s">
        <v>59</v>
      </c>
      <c r="G9" s="89">
        <v>0</v>
      </c>
    </row>
    <row r="10" spans="1:7" ht="31.5" x14ac:dyDescent="0.25">
      <c r="A10" s="8">
        <v>921</v>
      </c>
      <c r="B10" s="9" t="s">
        <v>6</v>
      </c>
      <c r="C10" s="82">
        <v>0</v>
      </c>
      <c r="D10" s="89" t="s">
        <v>59</v>
      </c>
      <c r="E10" s="89" t="s">
        <v>59</v>
      </c>
      <c r="F10" s="89" t="s">
        <v>59</v>
      </c>
      <c r="G10" s="89">
        <v>0</v>
      </c>
    </row>
    <row r="11" spans="1:7" ht="35.25" customHeight="1" thickBot="1" x14ac:dyDescent="0.3">
      <c r="A11" s="8">
        <v>922</v>
      </c>
      <c r="B11" s="9" t="s">
        <v>7</v>
      </c>
      <c r="C11" s="82">
        <v>0</v>
      </c>
      <c r="D11" s="89" t="s">
        <v>59</v>
      </c>
      <c r="E11" s="89" t="s">
        <v>59</v>
      </c>
      <c r="F11" s="89" t="s">
        <v>59</v>
      </c>
      <c r="G11" s="89">
        <v>0</v>
      </c>
    </row>
    <row r="12" spans="1:7" ht="32.25" thickBot="1" x14ac:dyDescent="0.3">
      <c r="A12" s="8">
        <v>923</v>
      </c>
      <c r="B12" s="9" t="s">
        <v>8</v>
      </c>
      <c r="C12" s="82">
        <v>1</v>
      </c>
      <c r="D12" s="189">
        <v>22922.47</v>
      </c>
      <c r="E12" s="190">
        <v>98352.8</v>
      </c>
      <c r="F12" s="90">
        <f>D12/E12*100</f>
        <v>23.30637256895584</v>
      </c>
      <c r="G12" s="82">
        <v>0</v>
      </c>
    </row>
    <row r="13" spans="1:7" ht="32.25" thickBot="1" x14ac:dyDescent="0.3">
      <c r="A13" s="8">
        <v>925</v>
      </c>
      <c r="B13" s="9" t="s">
        <v>9</v>
      </c>
      <c r="C13" s="82">
        <v>1</v>
      </c>
      <c r="D13" s="189">
        <v>1152.3800000000001</v>
      </c>
      <c r="E13" s="190">
        <v>4651889</v>
      </c>
      <c r="F13" s="90">
        <f t="shared" ref="F13:F15" si="0">D13/E13*100</f>
        <v>2.4772302176599661E-2</v>
      </c>
      <c r="G13" s="82">
        <v>1</v>
      </c>
    </row>
    <row r="14" spans="1:7" ht="32.25" thickBot="1" x14ac:dyDescent="0.3">
      <c r="A14" s="8">
        <v>926</v>
      </c>
      <c r="B14" s="9" t="s">
        <v>10</v>
      </c>
      <c r="C14" s="82">
        <v>1</v>
      </c>
      <c r="D14" s="189">
        <v>4278.8</v>
      </c>
      <c r="E14" s="190">
        <v>886104.1</v>
      </c>
      <c r="F14" s="90">
        <f t="shared" si="0"/>
        <v>0.48287780182937878</v>
      </c>
      <c r="G14" s="82">
        <v>1</v>
      </c>
    </row>
    <row r="15" spans="1:7" ht="32.25" thickBot="1" x14ac:dyDescent="0.3">
      <c r="A15" s="8">
        <v>929</v>
      </c>
      <c r="B15" s="9" t="s">
        <v>11</v>
      </c>
      <c r="C15" s="82">
        <v>1</v>
      </c>
      <c r="D15" s="189">
        <v>20636.87</v>
      </c>
      <c r="E15" s="190">
        <v>409942.3</v>
      </c>
      <c r="F15" s="90">
        <f t="shared" si="0"/>
        <v>5.0340913831044025</v>
      </c>
      <c r="G15" s="82">
        <v>0</v>
      </c>
    </row>
    <row r="16" spans="1:7" ht="31.5" x14ac:dyDescent="0.25">
      <c r="A16" s="8">
        <v>930</v>
      </c>
      <c r="B16" s="9" t="s">
        <v>12</v>
      </c>
      <c r="C16" s="82">
        <v>0</v>
      </c>
      <c r="D16" s="89" t="s">
        <v>59</v>
      </c>
      <c r="E16" s="89" t="s">
        <v>59</v>
      </c>
      <c r="F16" s="89" t="s">
        <v>59</v>
      </c>
      <c r="G16" s="89">
        <v>0</v>
      </c>
    </row>
    <row r="17" spans="1:7" ht="31.5" x14ac:dyDescent="0.25">
      <c r="A17" s="8">
        <v>934</v>
      </c>
      <c r="B17" s="9" t="s">
        <v>13</v>
      </c>
      <c r="C17" s="82">
        <v>0</v>
      </c>
      <c r="D17" s="89" t="s">
        <v>59</v>
      </c>
      <c r="E17" s="89" t="s">
        <v>59</v>
      </c>
      <c r="F17" s="89" t="s">
        <v>59</v>
      </c>
      <c r="G17" s="89">
        <v>0</v>
      </c>
    </row>
    <row r="18" spans="1:7" ht="31.5" x14ac:dyDescent="0.25">
      <c r="A18" s="8">
        <v>942</v>
      </c>
      <c r="B18" s="9" t="s">
        <v>14</v>
      </c>
      <c r="C18" s="82">
        <v>0</v>
      </c>
      <c r="D18" s="89" t="s">
        <v>59</v>
      </c>
      <c r="E18" s="89" t="s">
        <v>59</v>
      </c>
      <c r="F18" s="89" t="s">
        <v>59</v>
      </c>
      <c r="G18" s="89">
        <v>0</v>
      </c>
    </row>
    <row r="19" spans="1:7" ht="31.5" x14ac:dyDescent="0.25">
      <c r="A19" s="8">
        <v>962</v>
      </c>
      <c r="B19" s="9" t="s">
        <v>15</v>
      </c>
      <c r="C19" s="82">
        <v>0</v>
      </c>
      <c r="D19" s="89" t="s">
        <v>59</v>
      </c>
      <c r="E19" s="89" t="s">
        <v>59</v>
      </c>
      <c r="F19" s="89" t="s">
        <v>59</v>
      </c>
      <c r="G19" s="89">
        <v>0</v>
      </c>
    </row>
    <row r="20" spans="1:7" ht="31.5" x14ac:dyDescent="0.25">
      <c r="A20" s="8">
        <v>972</v>
      </c>
      <c r="B20" s="9" t="s">
        <v>16</v>
      </c>
      <c r="C20" s="82">
        <v>0</v>
      </c>
      <c r="D20" s="89" t="s">
        <v>59</v>
      </c>
      <c r="E20" s="89" t="s">
        <v>59</v>
      </c>
      <c r="F20" s="89" t="s">
        <v>59</v>
      </c>
      <c r="G20" s="89">
        <v>0</v>
      </c>
    </row>
    <row r="21" spans="1:7" ht="31.5" x14ac:dyDescent="0.25">
      <c r="A21" s="8">
        <v>982</v>
      </c>
      <c r="B21" s="9" t="s">
        <v>17</v>
      </c>
      <c r="C21" s="82">
        <v>0</v>
      </c>
      <c r="D21" s="89" t="s">
        <v>59</v>
      </c>
      <c r="E21" s="89" t="s">
        <v>59</v>
      </c>
      <c r="F21" s="89" t="s">
        <v>59</v>
      </c>
      <c r="G21" s="89">
        <v>0</v>
      </c>
    </row>
    <row r="22" spans="1:7" ht="31.5" x14ac:dyDescent="0.25">
      <c r="A22" s="8">
        <v>992</v>
      </c>
      <c r="B22" s="9" t="s">
        <v>18</v>
      </c>
      <c r="C22" s="82">
        <v>0</v>
      </c>
      <c r="D22" s="89" t="s">
        <v>59</v>
      </c>
      <c r="E22" s="89" t="s">
        <v>59</v>
      </c>
      <c r="F22" s="89" t="s">
        <v>59</v>
      </c>
      <c r="G22" s="89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1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9.140625" style="71" customWidth="1"/>
    <col min="4" max="4" width="30.42578125" style="71" customWidth="1"/>
    <col min="5" max="5" width="27.85546875" style="71" customWidth="1"/>
    <col min="6" max="6" width="14.42578125" style="71" customWidth="1"/>
    <col min="7" max="7" width="17.28515625" style="71" customWidth="1"/>
    <col min="8" max="16384" width="9.140625" style="71"/>
  </cols>
  <sheetData>
    <row r="1" spans="1:7" ht="45.75" customHeight="1" x14ac:dyDescent="0.25">
      <c r="A1" s="230" t="s">
        <v>127</v>
      </c>
      <c r="B1" s="230"/>
      <c r="C1" s="230"/>
      <c r="D1" s="230"/>
      <c r="E1" s="230"/>
      <c r="F1" s="230"/>
      <c r="G1" s="230"/>
    </row>
    <row r="2" spans="1:7" ht="112.5" customHeight="1" x14ac:dyDescent="0.25">
      <c r="A2" s="111" t="s">
        <v>19</v>
      </c>
      <c r="B2" s="111" t="s">
        <v>132</v>
      </c>
      <c r="C2" s="110" t="s">
        <v>151</v>
      </c>
      <c r="D2" s="94" t="s">
        <v>97</v>
      </c>
      <c r="E2" s="94" t="s">
        <v>98</v>
      </c>
      <c r="F2" s="110" t="s">
        <v>31</v>
      </c>
      <c r="G2" s="110" t="s">
        <v>32</v>
      </c>
    </row>
    <row r="3" spans="1:7" ht="54" customHeight="1" x14ac:dyDescent="0.25">
      <c r="A3" s="111"/>
      <c r="B3" s="111"/>
      <c r="C3" s="110"/>
      <c r="D3" s="91" t="s">
        <v>60</v>
      </c>
      <c r="E3" s="91" t="s">
        <v>60</v>
      </c>
      <c r="F3" s="110"/>
      <c r="G3" s="110"/>
    </row>
    <row r="4" spans="1:7" ht="23.25" customHeight="1" thickBot="1" x14ac:dyDescent="0.3">
      <c r="A4" s="8">
        <v>901</v>
      </c>
      <c r="B4" s="9" t="s">
        <v>0</v>
      </c>
      <c r="C4" s="82">
        <v>0</v>
      </c>
      <c r="D4" s="89" t="s">
        <v>59</v>
      </c>
      <c r="E4" s="89" t="s">
        <v>59</v>
      </c>
      <c r="F4" s="89" t="s">
        <v>59</v>
      </c>
      <c r="G4" s="89">
        <v>0</v>
      </c>
    </row>
    <row r="5" spans="1:7" ht="20.25" customHeight="1" thickBot="1" x14ac:dyDescent="0.3">
      <c r="A5" s="8">
        <v>902</v>
      </c>
      <c r="B5" s="9" t="s">
        <v>1</v>
      </c>
      <c r="C5" s="82">
        <v>1</v>
      </c>
      <c r="D5" s="188">
        <v>2842.43</v>
      </c>
      <c r="E5" s="188">
        <v>830.99</v>
      </c>
      <c r="F5" s="151">
        <f>D5/E5*100</f>
        <v>342.05345431352964</v>
      </c>
      <c r="G5" s="151">
        <v>0</v>
      </c>
    </row>
    <row r="6" spans="1:7" ht="31.5" x14ac:dyDescent="0.25">
      <c r="A6" s="8">
        <v>905</v>
      </c>
      <c r="B6" s="9" t="s">
        <v>2</v>
      </c>
      <c r="C6" s="82">
        <v>0</v>
      </c>
      <c r="D6" s="89" t="s">
        <v>59</v>
      </c>
      <c r="E6" s="89" t="s">
        <v>59</v>
      </c>
      <c r="F6" s="89" t="s">
        <v>59</v>
      </c>
      <c r="G6" s="89">
        <v>0</v>
      </c>
    </row>
    <row r="7" spans="1:7" ht="31.5" x14ac:dyDescent="0.25">
      <c r="A7" s="8">
        <v>908</v>
      </c>
      <c r="B7" s="9" t="s">
        <v>3</v>
      </c>
      <c r="C7" s="82">
        <v>0</v>
      </c>
      <c r="D7" s="89" t="s">
        <v>59</v>
      </c>
      <c r="E7" s="89" t="s">
        <v>59</v>
      </c>
      <c r="F7" s="89" t="s">
        <v>59</v>
      </c>
      <c r="G7" s="89">
        <v>0</v>
      </c>
    </row>
    <row r="8" spans="1:7" ht="31.5" x14ac:dyDescent="0.25">
      <c r="A8" s="8">
        <v>910</v>
      </c>
      <c r="B8" s="9" t="s">
        <v>4</v>
      </c>
      <c r="C8" s="82">
        <v>0</v>
      </c>
      <c r="D8" s="89" t="s">
        <v>59</v>
      </c>
      <c r="E8" s="89" t="s">
        <v>59</v>
      </c>
      <c r="F8" s="89" t="s">
        <v>59</v>
      </c>
      <c r="G8" s="89">
        <v>0</v>
      </c>
    </row>
    <row r="9" spans="1:7" ht="31.5" x14ac:dyDescent="0.25">
      <c r="A9" s="8">
        <v>918</v>
      </c>
      <c r="B9" s="9" t="s">
        <v>5</v>
      </c>
      <c r="C9" s="82">
        <v>0</v>
      </c>
      <c r="D9" s="89" t="s">
        <v>59</v>
      </c>
      <c r="E9" s="89" t="s">
        <v>59</v>
      </c>
      <c r="F9" s="89" t="s">
        <v>59</v>
      </c>
      <c r="G9" s="89">
        <v>0</v>
      </c>
    </row>
    <row r="10" spans="1:7" ht="31.5" x14ac:dyDescent="0.25">
      <c r="A10" s="8">
        <v>921</v>
      </c>
      <c r="B10" s="9" t="s">
        <v>6</v>
      </c>
      <c r="C10" s="82">
        <v>0</v>
      </c>
      <c r="D10" s="89" t="s">
        <v>59</v>
      </c>
      <c r="E10" s="89" t="s">
        <v>59</v>
      </c>
      <c r="F10" s="89" t="s">
        <v>59</v>
      </c>
      <c r="G10" s="89">
        <v>0</v>
      </c>
    </row>
    <row r="11" spans="1:7" ht="35.25" customHeight="1" thickBot="1" x14ac:dyDescent="0.3">
      <c r="A11" s="8">
        <v>922</v>
      </c>
      <c r="B11" s="9" t="s">
        <v>7</v>
      </c>
      <c r="C11" s="82">
        <v>0</v>
      </c>
      <c r="D11" s="89" t="s">
        <v>59</v>
      </c>
      <c r="E11" s="89" t="s">
        <v>59</v>
      </c>
      <c r="F11" s="89" t="s">
        <v>59</v>
      </c>
      <c r="G11" s="89">
        <v>0</v>
      </c>
    </row>
    <row r="12" spans="1:7" ht="32.25" thickBot="1" x14ac:dyDescent="0.3">
      <c r="A12" s="8">
        <v>923</v>
      </c>
      <c r="B12" s="9" t="s">
        <v>8</v>
      </c>
      <c r="C12" s="82">
        <v>1</v>
      </c>
      <c r="D12" s="189">
        <v>22922.47</v>
      </c>
      <c r="E12" s="189">
        <v>2004.13</v>
      </c>
      <c r="F12" s="151">
        <f>D12/E12*100</f>
        <v>1143.7616322294461</v>
      </c>
      <c r="G12" s="151">
        <v>0</v>
      </c>
    </row>
    <row r="13" spans="1:7" ht="32.25" thickBot="1" x14ac:dyDescent="0.3">
      <c r="A13" s="8">
        <v>925</v>
      </c>
      <c r="B13" s="9" t="s">
        <v>9</v>
      </c>
      <c r="C13" s="82">
        <v>1</v>
      </c>
      <c r="D13" s="189">
        <v>1152.3800000000001</v>
      </c>
      <c r="E13" s="189">
        <v>2341.5700000000002</v>
      </c>
      <c r="F13" s="151">
        <f t="shared" ref="F13:F15" si="0">D13/E13*100</f>
        <v>49.213988904880061</v>
      </c>
      <c r="G13" s="151">
        <v>1</v>
      </c>
    </row>
    <row r="14" spans="1:7" ht="32.25" thickBot="1" x14ac:dyDescent="0.3">
      <c r="A14" s="8">
        <v>926</v>
      </c>
      <c r="B14" s="9" t="s">
        <v>10</v>
      </c>
      <c r="C14" s="82">
        <v>1</v>
      </c>
      <c r="D14" s="189">
        <v>4278.8</v>
      </c>
      <c r="E14" s="189">
        <v>1907.62</v>
      </c>
      <c r="F14" s="151">
        <f t="shared" si="0"/>
        <v>224.30043719399043</v>
      </c>
      <c r="G14" s="151">
        <v>0</v>
      </c>
    </row>
    <row r="15" spans="1:7" ht="32.25" thickBot="1" x14ac:dyDescent="0.3">
      <c r="A15" s="8">
        <v>929</v>
      </c>
      <c r="B15" s="9" t="s">
        <v>11</v>
      </c>
      <c r="C15" s="82">
        <v>1</v>
      </c>
      <c r="D15" s="189">
        <v>20636.87</v>
      </c>
      <c r="E15" s="189">
        <v>10888.04</v>
      </c>
      <c r="F15" s="151">
        <f t="shared" si="0"/>
        <v>189.53705166402764</v>
      </c>
      <c r="G15" s="151">
        <v>0</v>
      </c>
    </row>
    <row r="16" spans="1:7" ht="31.5" x14ac:dyDescent="0.25">
      <c r="A16" s="8">
        <v>930</v>
      </c>
      <c r="B16" s="9" t="s">
        <v>12</v>
      </c>
      <c r="C16" s="82">
        <v>0</v>
      </c>
      <c r="D16" s="89" t="s">
        <v>59</v>
      </c>
      <c r="E16" s="89" t="s">
        <v>59</v>
      </c>
      <c r="F16" s="89" t="s">
        <v>59</v>
      </c>
      <c r="G16" s="89">
        <v>0</v>
      </c>
    </row>
    <row r="17" spans="1:7" ht="31.5" x14ac:dyDescent="0.25">
      <c r="A17" s="8">
        <v>934</v>
      </c>
      <c r="B17" s="9" t="s">
        <v>13</v>
      </c>
      <c r="C17" s="82">
        <v>0</v>
      </c>
      <c r="D17" s="89" t="s">
        <v>59</v>
      </c>
      <c r="E17" s="89" t="s">
        <v>59</v>
      </c>
      <c r="F17" s="89" t="s">
        <v>59</v>
      </c>
      <c r="G17" s="89">
        <v>0</v>
      </c>
    </row>
    <row r="18" spans="1:7" ht="31.5" x14ac:dyDescent="0.25">
      <c r="A18" s="8">
        <v>942</v>
      </c>
      <c r="B18" s="9" t="s">
        <v>14</v>
      </c>
      <c r="C18" s="82">
        <v>0</v>
      </c>
      <c r="D18" s="89" t="s">
        <v>59</v>
      </c>
      <c r="E18" s="89" t="s">
        <v>59</v>
      </c>
      <c r="F18" s="89" t="s">
        <v>59</v>
      </c>
      <c r="G18" s="89">
        <v>0</v>
      </c>
    </row>
    <row r="19" spans="1:7" ht="31.5" x14ac:dyDescent="0.25">
      <c r="A19" s="8">
        <v>962</v>
      </c>
      <c r="B19" s="9" t="s">
        <v>15</v>
      </c>
      <c r="C19" s="82">
        <v>0</v>
      </c>
      <c r="D19" s="89" t="s">
        <v>59</v>
      </c>
      <c r="E19" s="89" t="s">
        <v>59</v>
      </c>
      <c r="F19" s="89" t="s">
        <v>59</v>
      </c>
      <c r="G19" s="89">
        <v>0</v>
      </c>
    </row>
    <row r="20" spans="1:7" ht="31.5" x14ac:dyDescent="0.25">
      <c r="A20" s="8">
        <v>972</v>
      </c>
      <c r="B20" s="9" t="s">
        <v>16</v>
      </c>
      <c r="C20" s="82">
        <v>0</v>
      </c>
      <c r="D20" s="89" t="s">
        <v>59</v>
      </c>
      <c r="E20" s="89" t="s">
        <v>59</v>
      </c>
      <c r="F20" s="89" t="s">
        <v>59</v>
      </c>
      <c r="G20" s="89">
        <v>0</v>
      </c>
    </row>
    <row r="21" spans="1:7" ht="31.5" x14ac:dyDescent="0.25">
      <c r="A21" s="8">
        <v>982</v>
      </c>
      <c r="B21" s="9" t="s">
        <v>17</v>
      </c>
      <c r="C21" s="82">
        <v>0</v>
      </c>
      <c r="D21" s="89" t="s">
        <v>59</v>
      </c>
      <c r="E21" s="89" t="s">
        <v>59</v>
      </c>
      <c r="F21" s="89" t="s">
        <v>59</v>
      </c>
      <c r="G21" s="89">
        <v>0</v>
      </c>
    </row>
    <row r="22" spans="1:7" ht="31.5" x14ac:dyDescent="0.25">
      <c r="A22" s="8">
        <v>992</v>
      </c>
      <c r="B22" s="9" t="s">
        <v>18</v>
      </c>
      <c r="C22" s="82">
        <v>0</v>
      </c>
      <c r="D22" s="89" t="s">
        <v>59</v>
      </c>
      <c r="E22" s="89" t="s">
        <v>59</v>
      </c>
      <c r="F22" s="89" t="s">
        <v>59</v>
      </c>
      <c r="G22" s="89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59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0.42578125" customWidth="1"/>
    <col min="5" max="5" width="26.85546875" customWidth="1"/>
    <col min="6" max="6" width="14.42578125" customWidth="1"/>
    <col min="7" max="7" width="17.28515625" customWidth="1"/>
  </cols>
  <sheetData>
    <row r="1" spans="1:7" ht="45.75" customHeight="1" x14ac:dyDescent="0.25">
      <c r="A1" s="255" t="s">
        <v>128</v>
      </c>
      <c r="B1" s="255"/>
      <c r="C1" s="255"/>
      <c r="D1" s="255"/>
      <c r="E1" s="255"/>
      <c r="F1" s="255"/>
      <c r="G1" s="255"/>
    </row>
    <row r="2" spans="1:7" ht="129.75" customHeight="1" x14ac:dyDescent="0.25">
      <c r="A2" s="13" t="s">
        <v>19</v>
      </c>
      <c r="B2" s="13" t="s">
        <v>132</v>
      </c>
      <c r="C2" s="109" t="s">
        <v>151</v>
      </c>
      <c r="D2" s="143" t="s">
        <v>154</v>
      </c>
      <c r="E2" s="143" t="s">
        <v>155</v>
      </c>
      <c r="F2" s="109" t="s">
        <v>31</v>
      </c>
      <c r="G2" s="109" t="s">
        <v>32</v>
      </c>
    </row>
    <row r="3" spans="1:7" ht="105.75" customHeight="1" x14ac:dyDescent="0.25">
      <c r="A3" s="13"/>
      <c r="B3" s="13"/>
      <c r="C3" s="12"/>
      <c r="D3" s="55" t="s">
        <v>201</v>
      </c>
      <c r="E3" s="55" t="s">
        <v>202</v>
      </c>
      <c r="F3" s="12"/>
      <c r="G3" s="12"/>
    </row>
    <row r="4" spans="1:7" ht="23.25" customHeight="1" x14ac:dyDescent="0.25">
      <c r="A4" s="8">
        <v>901</v>
      </c>
      <c r="B4" s="9" t="s">
        <v>0</v>
      </c>
      <c r="C4" s="16">
        <v>1</v>
      </c>
      <c r="D4" s="165">
        <v>37614.300000000003</v>
      </c>
      <c r="E4" s="165">
        <v>37278.881170000001</v>
      </c>
      <c r="F4" s="151">
        <f>(D4-E4)/D4*100</f>
        <v>0.89173221354644994</v>
      </c>
      <c r="G4" s="151">
        <f>IF(F4&lt;=2,1,IF(AND(F4&gt;2,F4&lt;10),((10-F4)/8),IF(F4&gt;=10,0)))</f>
        <v>1</v>
      </c>
    </row>
    <row r="5" spans="1:7" ht="20.25" customHeight="1" x14ac:dyDescent="0.25">
      <c r="A5" s="8">
        <v>902</v>
      </c>
      <c r="B5" s="9" t="s">
        <v>1</v>
      </c>
      <c r="C5" s="16">
        <v>1</v>
      </c>
      <c r="D5" s="169">
        <v>1408660.5</v>
      </c>
      <c r="E5" s="170">
        <v>1362771.3846100001</v>
      </c>
      <c r="F5" s="151">
        <f t="shared" ref="F5:F22" si="0">(D5-E5)/D5*100</f>
        <v>3.2576419506332388</v>
      </c>
      <c r="G5" s="151">
        <f t="shared" ref="G5:G22" si="1">IF(F5&lt;=2,1,IF(AND(F5&gt;2,F5&lt;10),((10-F5)/8),IF(F5&gt;=10,0)))</f>
        <v>0.84279475617084509</v>
      </c>
    </row>
    <row r="6" spans="1:7" ht="31.5" x14ac:dyDescent="0.25">
      <c r="A6" s="8">
        <v>905</v>
      </c>
      <c r="B6" s="9" t="s">
        <v>2</v>
      </c>
      <c r="C6" s="16">
        <v>1</v>
      </c>
      <c r="D6" s="169">
        <v>170024.6</v>
      </c>
      <c r="E6" s="170">
        <v>132092.22239000001</v>
      </c>
      <c r="F6" s="151">
        <f t="shared" si="0"/>
        <v>22.309934921181991</v>
      </c>
      <c r="G6" s="151">
        <f t="shared" si="1"/>
        <v>0</v>
      </c>
    </row>
    <row r="7" spans="1:7" ht="31.5" x14ac:dyDescent="0.25">
      <c r="A7" s="8">
        <v>908</v>
      </c>
      <c r="B7" s="9" t="s">
        <v>3</v>
      </c>
      <c r="C7" s="16">
        <v>1</v>
      </c>
      <c r="D7" s="169">
        <v>14169.2</v>
      </c>
      <c r="E7" s="170">
        <v>14137.75006</v>
      </c>
      <c r="F7" s="151">
        <f t="shared" si="0"/>
        <v>0.22195988482059978</v>
      </c>
      <c r="G7" s="151">
        <f t="shared" si="1"/>
        <v>1</v>
      </c>
    </row>
    <row r="8" spans="1:7" ht="31.5" x14ac:dyDescent="0.25">
      <c r="A8" s="8">
        <v>910</v>
      </c>
      <c r="B8" s="9" t="s">
        <v>4</v>
      </c>
      <c r="C8" s="16">
        <v>1</v>
      </c>
      <c r="D8" s="169">
        <v>17642.400000000001</v>
      </c>
      <c r="E8" s="170">
        <v>17594.85786</v>
      </c>
      <c r="F8" s="151">
        <f t="shared" si="0"/>
        <v>0.26947660182288907</v>
      </c>
      <c r="G8" s="151">
        <f t="shared" si="1"/>
        <v>1</v>
      </c>
    </row>
    <row r="9" spans="1:7" ht="31.5" x14ac:dyDescent="0.25">
      <c r="A9" s="8">
        <v>918</v>
      </c>
      <c r="B9" s="9" t="s">
        <v>5</v>
      </c>
      <c r="C9" s="16">
        <v>1</v>
      </c>
      <c r="D9" s="169">
        <v>2246593.1</v>
      </c>
      <c r="E9" s="170">
        <v>1854893.8221</v>
      </c>
      <c r="F9" s="151">
        <f t="shared" si="0"/>
        <v>17.435256874064116</v>
      </c>
      <c r="G9" s="151">
        <f t="shared" si="1"/>
        <v>0</v>
      </c>
    </row>
    <row r="10" spans="1:7" ht="31.5" x14ac:dyDescent="0.25">
      <c r="A10" s="8">
        <v>921</v>
      </c>
      <c r="B10" s="9" t="s">
        <v>6</v>
      </c>
      <c r="C10" s="16">
        <v>1</v>
      </c>
      <c r="D10" s="169">
        <v>181346.8</v>
      </c>
      <c r="E10" s="170">
        <v>181078.52457000001</v>
      </c>
      <c r="F10" s="151">
        <f t="shared" si="0"/>
        <v>0.14793502284020435</v>
      </c>
      <c r="G10" s="151">
        <f t="shared" si="1"/>
        <v>1</v>
      </c>
    </row>
    <row r="11" spans="1:7" ht="35.25" customHeight="1" x14ac:dyDescent="0.25">
      <c r="A11" s="8">
        <v>922</v>
      </c>
      <c r="B11" s="9" t="s">
        <v>7</v>
      </c>
      <c r="C11" s="16">
        <v>1</v>
      </c>
      <c r="D11" s="169">
        <v>5354</v>
      </c>
      <c r="E11" s="170">
        <v>5305.4668799999999</v>
      </c>
      <c r="F11" s="151">
        <f t="shared" si="0"/>
        <v>0.90648337691445735</v>
      </c>
      <c r="G11" s="151">
        <f t="shared" si="1"/>
        <v>1</v>
      </c>
    </row>
    <row r="12" spans="1:7" ht="31.5" x14ac:dyDescent="0.25">
      <c r="A12" s="8">
        <v>923</v>
      </c>
      <c r="B12" s="9" t="s">
        <v>8</v>
      </c>
      <c r="C12" s="16">
        <v>1</v>
      </c>
      <c r="D12" s="169">
        <v>1298318.3999999999</v>
      </c>
      <c r="E12" s="170">
        <v>721284.27969</v>
      </c>
      <c r="F12" s="151">
        <f t="shared" si="0"/>
        <v>44.444730992798064</v>
      </c>
      <c r="G12" s="151">
        <f t="shared" si="1"/>
        <v>0</v>
      </c>
    </row>
    <row r="13" spans="1:7" ht="31.5" x14ac:dyDescent="0.25">
      <c r="A13" s="8">
        <v>925</v>
      </c>
      <c r="B13" s="9" t="s">
        <v>9</v>
      </c>
      <c r="C13" s="16">
        <v>1</v>
      </c>
      <c r="D13" s="169">
        <v>5990505.0999999996</v>
      </c>
      <c r="E13" s="170">
        <v>5958052.4149799999</v>
      </c>
      <c r="F13" s="151">
        <f t="shared" si="0"/>
        <v>0.54173537086212886</v>
      </c>
      <c r="G13" s="151">
        <f t="shared" si="1"/>
        <v>1</v>
      </c>
    </row>
    <row r="14" spans="1:7" ht="31.5" x14ac:dyDescent="0.25">
      <c r="A14" s="8">
        <v>926</v>
      </c>
      <c r="B14" s="9" t="s">
        <v>10</v>
      </c>
      <c r="C14" s="16">
        <v>1</v>
      </c>
      <c r="D14" s="169">
        <v>1023726.4</v>
      </c>
      <c r="E14" s="170">
        <v>1019552.94265</v>
      </c>
      <c r="F14" s="151">
        <f t="shared" si="0"/>
        <v>0.40767311949755725</v>
      </c>
      <c r="G14" s="151">
        <f t="shared" si="1"/>
        <v>1</v>
      </c>
    </row>
    <row r="15" spans="1:7" ht="31.5" x14ac:dyDescent="0.25">
      <c r="A15" s="8">
        <v>929</v>
      </c>
      <c r="B15" s="9" t="s">
        <v>11</v>
      </c>
      <c r="C15" s="16">
        <v>1</v>
      </c>
      <c r="D15" s="169">
        <v>529104.1</v>
      </c>
      <c r="E15" s="170">
        <v>527556.71550000005</v>
      </c>
      <c r="F15" s="151">
        <f t="shared" si="0"/>
        <v>0.29245369672998706</v>
      </c>
      <c r="G15" s="151">
        <f t="shared" si="1"/>
        <v>1</v>
      </c>
    </row>
    <row r="16" spans="1:7" ht="31.5" x14ac:dyDescent="0.25">
      <c r="A16" s="8">
        <v>930</v>
      </c>
      <c r="B16" s="9" t="s">
        <v>12</v>
      </c>
      <c r="C16" s="16">
        <v>1</v>
      </c>
      <c r="D16" s="169">
        <v>176658.3</v>
      </c>
      <c r="E16" s="170">
        <v>172569.26194999999</v>
      </c>
      <c r="F16" s="151">
        <f t="shared" si="0"/>
        <v>2.3146594584007674</v>
      </c>
      <c r="G16" s="151">
        <f t="shared" si="1"/>
        <v>0.96066756769990413</v>
      </c>
    </row>
    <row r="17" spans="1:7" ht="31.5" x14ac:dyDescent="0.25">
      <c r="A17" s="8">
        <v>934</v>
      </c>
      <c r="B17" s="9" t="s">
        <v>13</v>
      </c>
      <c r="C17" s="16">
        <v>1</v>
      </c>
      <c r="D17" s="169">
        <v>48656.7</v>
      </c>
      <c r="E17" s="170">
        <v>48593.721510000003</v>
      </c>
      <c r="F17" s="151">
        <f t="shared" si="0"/>
        <v>0.12943436361280986</v>
      </c>
      <c r="G17" s="151">
        <f t="shared" si="1"/>
        <v>1</v>
      </c>
    </row>
    <row r="18" spans="1:7" ht="31.5" x14ac:dyDescent="0.25">
      <c r="A18" s="8">
        <v>942</v>
      </c>
      <c r="B18" s="9" t="s">
        <v>14</v>
      </c>
      <c r="C18" s="16">
        <v>1</v>
      </c>
      <c r="D18" s="169">
        <v>2985267.4</v>
      </c>
      <c r="E18" s="170">
        <v>2897606.7612000001</v>
      </c>
      <c r="F18" s="151">
        <f t="shared" si="0"/>
        <v>2.9364417673271026</v>
      </c>
      <c r="G18" s="151">
        <f t="shared" si="1"/>
        <v>0.88294477908411217</v>
      </c>
    </row>
    <row r="19" spans="1:7" ht="31.5" x14ac:dyDescent="0.25">
      <c r="A19" s="8">
        <v>962</v>
      </c>
      <c r="B19" s="9" t="s">
        <v>15</v>
      </c>
      <c r="C19" s="16">
        <v>1</v>
      </c>
      <c r="D19" s="169">
        <v>268315.59999999998</v>
      </c>
      <c r="E19" s="170">
        <v>264138.87770999997</v>
      </c>
      <c r="F19" s="151">
        <f t="shared" si="0"/>
        <v>1.5566453422760382</v>
      </c>
      <c r="G19" s="151">
        <f t="shared" si="1"/>
        <v>1</v>
      </c>
    </row>
    <row r="20" spans="1:7" ht="31.5" x14ac:dyDescent="0.25">
      <c r="A20" s="8">
        <v>972</v>
      </c>
      <c r="B20" s="9" t="s">
        <v>16</v>
      </c>
      <c r="C20" s="16">
        <v>1</v>
      </c>
      <c r="D20" s="169">
        <v>235880.8</v>
      </c>
      <c r="E20" s="170">
        <v>233233.50521999999</v>
      </c>
      <c r="F20" s="151">
        <f t="shared" si="0"/>
        <v>1.1223019338581168</v>
      </c>
      <c r="G20" s="151">
        <f t="shared" si="1"/>
        <v>1</v>
      </c>
    </row>
    <row r="21" spans="1:7" ht="31.5" x14ac:dyDescent="0.25">
      <c r="A21" s="8">
        <v>982</v>
      </c>
      <c r="B21" s="9" t="s">
        <v>17</v>
      </c>
      <c r="C21" s="16">
        <v>1</v>
      </c>
      <c r="D21" s="169">
        <v>199902.6</v>
      </c>
      <c r="E21" s="170">
        <v>197660.21580000001</v>
      </c>
      <c r="F21" s="151">
        <f t="shared" si="0"/>
        <v>1.1217383865942716</v>
      </c>
      <c r="G21" s="151">
        <f t="shared" si="1"/>
        <v>1</v>
      </c>
    </row>
    <row r="22" spans="1:7" ht="31.5" x14ac:dyDescent="0.25">
      <c r="A22" s="8">
        <v>992</v>
      </c>
      <c r="B22" s="9" t="s">
        <v>18</v>
      </c>
      <c r="C22" s="16">
        <v>1</v>
      </c>
      <c r="D22" s="169">
        <v>328919.2</v>
      </c>
      <c r="E22" s="170">
        <v>323949.19798</v>
      </c>
      <c r="F22" s="151">
        <f t="shared" si="0"/>
        <v>1.5110100048887429</v>
      </c>
      <c r="G22" s="151">
        <f t="shared" si="1"/>
        <v>1</v>
      </c>
    </row>
    <row r="24" spans="1:7" x14ac:dyDescent="0.25">
      <c r="D24" s="176"/>
      <c r="E24" s="176"/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59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2.7109375" customWidth="1"/>
    <col min="5" max="5" width="32" customWidth="1"/>
    <col min="6" max="6" width="16.140625" customWidth="1"/>
    <col min="7" max="7" width="15.140625" customWidth="1"/>
  </cols>
  <sheetData>
    <row r="1" spans="1:7" ht="45.75" customHeight="1" x14ac:dyDescent="0.25">
      <c r="A1" s="233" t="s">
        <v>171</v>
      </c>
      <c r="B1" s="233"/>
      <c r="C1" s="233"/>
      <c r="D1" s="233"/>
      <c r="E1" s="233"/>
      <c r="F1" s="233"/>
      <c r="G1" s="233"/>
    </row>
    <row r="2" spans="1:7" ht="151.5" customHeight="1" x14ac:dyDescent="0.25">
      <c r="A2" s="2" t="s">
        <v>19</v>
      </c>
      <c r="B2" s="2" t="s">
        <v>132</v>
      </c>
      <c r="C2" s="129" t="s">
        <v>151</v>
      </c>
      <c r="D2" s="100" t="s">
        <v>130</v>
      </c>
      <c r="E2" s="100" t="s">
        <v>129</v>
      </c>
      <c r="F2" s="129" t="s">
        <v>90</v>
      </c>
      <c r="G2" s="129" t="s">
        <v>32</v>
      </c>
    </row>
    <row r="3" spans="1:7" ht="15.75" customHeight="1" x14ac:dyDescent="0.25">
      <c r="A3" s="21"/>
      <c r="B3" s="21"/>
      <c r="C3" s="20"/>
      <c r="D3" s="256" t="s">
        <v>66</v>
      </c>
      <c r="E3" s="257"/>
      <c r="F3" s="20"/>
      <c r="G3" s="20"/>
    </row>
    <row r="4" spans="1:7" ht="23.25" customHeight="1" x14ac:dyDescent="0.25">
      <c r="A4" s="8">
        <v>901</v>
      </c>
      <c r="B4" s="9" t="s">
        <v>0</v>
      </c>
      <c r="C4" s="82">
        <v>1</v>
      </c>
      <c r="D4" s="82">
        <v>17</v>
      </c>
      <c r="E4" s="82">
        <v>643</v>
      </c>
      <c r="F4" s="151">
        <f>D4/E4*100</f>
        <v>2.6438569206842923</v>
      </c>
      <c r="G4" s="151">
        <f>IF(F4&gt;10,0,(1-(F4/100))^(LN(7)/LN(1-0.102)&lt;=10))</f>
        <v>0.97356143079315705</v>
      </c>
    </row>
    <row r="5" spans="1:7" ht="20.25" customHeight="1" x14ac:dyDescent="0.25">
      <c r="A5" s="8">
        <v>902</v>
      </c>
      <c r="B5" s="9" t="s">
        <v>1</v>
      </c>
      <c r="C5" s="82">
        <v>1</v>
      </c>
      <c r="D5" s="82">
        <v>1191</v>
      </c>
      <c r="E5" s="82">
        <v>10015</v>
      </c>
      <c r="F5" s="151">
        <f t="shared" ref="F5:F22" si="0">D5/E5*100</f>
        <v>11.892161757363954</v>
      </c>
      <c r="G5" s="151">
        <f t="shared" ref="G5:G22" si="1">IF(F5&gt;10,0,(1-(F5/100))^(LN(7)/LN(1-0.102)&lt;=10))</f>
        <v>0</v>
      </c>
    </row>
    <row r="6" spans="1:7" ht="31.5" x14ac:dyDescent="0.25">
      <c r="A6" s="8">
        <v>905</v>
      </c>
      <c r="B6" s="9" t="s">
        <v>2</v>
      </c>
      <c r="C6" s="82">
        <v>1</v>
      </c>
      <c r="D6" s="82">
        <v>113</v>
      </c>
      <c r="E6" s="82">
        <v>1328</v>
      </c>
      <c r="F6" s="151">
        <f t="shared" si="0"/>
        <v>8.5090361445783138</v>
      </c>
      <c r="G6" s="151">
        <f t="shared" si="1"/>
        <v>0.91490963855421681</v>
      </c>
    </row>
    <row r="7" spans="1:7" ht="31.5" x14ac:dyDescent="0.25">
      <c r="A7" s="8">
        <v>908</v>
      </c>
      <c r="B7" s="9" t="s">
        <v>3</v>
      </c>
      <c r="C7" s="82">
        <v>1</v>
      </c>
      <c r="D7" s="82">
        <v>36</v>
      </c>
      <c r="E7" s="82">
        <v>353</v>
      </c>
      <c r="F7" s="151">
        <f t="shared" si="0"/>
        <v>10.198300283286118</v>
      </c>
      <c r="G7" s="151">
        <f t="shared" si="1"/>
        <v>0</v>
      </c>
    </row>
    <row r="8" spans="1:7" ht="31.5" x14ac:dyDescent="0.25">
      <c r="A8" s="8">
        <v>910</v>
      </c>
      <c r="B8" s="9" t="s">
        <v>4</v>
      </c>
      <c r="C8" s="82">
        <v>1</v>
      </c>
      <c r="D8" s="82">
        <v>78</v>
      </c>
      <c r="E8" s="82">
        <v>619</v>
      </c>
      <c r="F8" s="151">
        <f t="shared" si="0"/>
        <v>12.60096930533118</v>
      </c>
      <c r="G8" s="151">
        <f t="shared" si="1"/>
        <v>0</v>
      </c>
    </row>
    <row r="9" spans="1:7" ht="31.5" x14ac:dyDescent="0.25">
      <c r="A9" s="8">
        <v>918</v>
      </c>
      <c r="B9" s="9" t="s">
        <v>5</v>
      </c>
      <c r="C9" s="82">
        <v>1</v>
      </c>
      <c r="D9" s="82">
        <v>555</v>
      </c>
      <c r="E9" s="82">
        <v>2298</v>
      </c>
      <c r="F9" s="151">
        <f t="shared" si="0"/>
        <v>24.151436031331595</v>
      </c>
      <c r="G9" s="151">
        <f t="shared" si="1"/>
        <v>0</v>
      </c>
    </row>
    <row r="10" spans="1:7" ht="31.5" x14ac:dyDescent="0.25">
      <c r="A10" s="8">
        <v>921</v>
      </c>
      <c r="B10" s="9" t="s">
        <v>6</v>
      </c>
      <c r="C10" s="82">
        <v>1</v>
      </c>
      <c r="D10" s="82">
        <v>222</v>
      </c>
      <c r="E10" s="82">
        <v>2594</v>
      </c>
      <c r="F10" s="151">
        <f t="shared" si="0"/>
        <v>8.558211256746338</v>
      </c>
      <c r="G10" s="151">
        <f t="shared" si="1"/>
        <v>0.9144178874325366</v>
      </c>
    </row>
    <row r="11" spans="1:7" ht="35.25" customHeight="1" x14ac:dyDescent="0.25">
      <c r="A11" s="8">
        <v>922</v>
      </c>
      <c r="B11" s="9" t="s">
        <v>7</v>
      </c>
      <c r="C11" s="82">
        <v>1</v>
      </c>
      <c r="D11" s="82">
        <v>27</v>
      </c>
      <c r="E11" s="82">
        <v>297</v>
      </c>
      <c r="F11" s="151">
        <f t="shared" si="0"/>
        <v>9.0909090909090917</v>
      </c>
      <c r="G11" s="151">
        <f>IF(F11&gt;10,0,(1-(F11/100))^(LN(7)/LN(1-0.102)&lt;=10))</f>
        <v>0.90909090909090906</v>
      </c>
    </row>
    <row r="12" spans="1:7" ht="31.5" x14ac:dyDescent="0.25">
      <c r="A12" s="8">
        <v>923</v>
      </c>
      <c r="B12" s="9" t="s">
        <v>8</v>
      </c>
      <c r="C12" s="82">
        <v>1</v>
      </c>
      <c r="D12" s="82">
        <v>290</v>
      </c>
      <c r="E12" s="82">
        <v>2086</v>
      </c>
      <c r="F12" s="151">
        <f t="shared" si="0"/>
        <v>13.902205177372961</v>
      </c>
      <c r="G12" s="151">
        <f t="shared" si="1"/>
        <v>0</v>
      </c>
    </row>
    <row r="13" spans="1:7" ht="31.5" x14ac:dyDescent="0.25">
      <c r="A13" s="8">
        <v>925</v>
      </c>
      <c r="B13" s="9" t="s">
        <v>9</v>
      </c>
      <c r="C13" s="82">
        <v>1</v>
      </c>
      <c r="D13" s="82">
        <v>2059</v>
      </c>
      <c r="E13" s="82">
        <v>18698</v>
      </c>
      <c r="F13" s="151">
        <f t="shared" si="0"/>
        <v>11.011872927585838</v>
      </c>
      <c r="G13" s="151">
        <f t="shared" si="1"/>
        <v>0</v>
      </c>
    </row>
    <row r="14" spans="1:7" ht="31.5" x14ac:dyDescent="0.25">
      <c r="A14" s="8">
        <v>926</v>
      </c>
      <c r="B14" s="9" t="s">
        <v>10</v>
      </c>
      <c r="C14" s="82">
        <v>1</v>
      </c>
      <c r="D14" s="82">
        <v>432</v>
      </c>
      <c r="E14" s="82">
        <v>3034</v>
      </c>
      <c r="F14" s="151">
        <f t="shared" si="0"/>
        <v>14.238628872775214</v>
      </c>
      <c r="G14" s="151">
        <f>IF(F14&gt;10,0,(1-(F14/100))^(LN(7)/LN(1-0.102)&lt;=10))</f>
        <v>0</v>
      </c>
    </row>
    <row r="15" spans="1:7" ht="31.5" x14ac:dyDescent="0.25">
      <c r="A15" s="8">
        <v>929</v>
      </c>
      <c r="B15" s="9" t="s">
        <v>11</v>
      </c>
      <c r="C15" s="82">
        <v>1</v>
      </c>
      <c r="D15" s="82">
        <v>335</v>
      </c>
      <c r="E15" s="82">
        <v>1688</v>
      </c>
      <c r="F15" s="151">
        <f t="shared" si="0"/>
        <v>19.845971563981042</v>
      </c>
      <c r="G15" s="151">
        <f t="shared" si="1"/>
        <v>0</v>
      </c>
    </row>
    <row r="16" spans="1:7" ht="31.5" x14ac:dyDescent="0.25">
      <c r="A16" s="8">
        <v>930</v>
      </c>
      <c r="B16" s="9" t="s">
        <v>12</v>
      </c>
      <c r="C16" s="82">
        <v>1</v>
      </c>
      <c r="D16" s="82">
        <v>186</v>
      </c>
      <c r="E16" s="82">
        <v>1270</v>
      </c>
      <c r="F16" s="151">
        <f t="shared" si="0"/>
        <v>14.645669291338583</v>
      </c>
      <c r="G16" s="151">
        <f t="shared" si="1"/>
        <v>0</v>
      </c>
    </row>
    <row r="17" spans="1:7" ht="31.5" x14ac:dyDescent="0.25">
      <c r="A17" s="8">
        <v>934</v>
      </c>
      <c r="B17" s="9" t="s">
        <v>13</v>
      </c>
      <c r="C17" s="82">
        <v>1</v>
      </c>
      <c r="D17" s="82">
        <v>227</v>
      </c>
      <c r="E17" s="82">
        <v>1472</v>
      </c>
      <c r="F17" s="151">
        <f t="shared" si="0"/>
        <v>15.421195652173914</v>
      </c>
      <c r="G17" s="151">
        <f t="shared" si="1"/>
        <v>0</v>
      </c>
    </row>
    <row r="18" spans="1:7" ht="31.5" x14ac:dyDescent="0.25">
      <c r="A18" s="8">
        <v>942</v>
      </c>
      <c r="B18" s="9" t="s">
        <v>14</v>
      </c>
      <c r="C18" s="82">
        <v>1</v>
      </c>
      <c r="D18" s="82">
        <v>368</v>
      </c>
      <c r="E18" s="82">
        <v>2317</v>
      </c>
      <c r="F18" s="151">
        <f t="shared" si="0"/>
        <v>15.882606819162712</v>
      </c>
      <c r="G18" s="151">
        <f t="shared" si="1"/>
        <v>0</v>
      </c>
    </row>
    <row r="19" spans="1:7" ht="31.5" x14ac:dyDescent="0.25">
      <c r="A19" s="8">
        <v>962</v>
      </c>
      <c r="B19" s="9" t="s">
        <v>15</v>
      </c>
      <c r="C19" s="82">
        <v>1</v>
      </c>
      <c r="D19" s="82">
        <v>566</v>
      </c>
      <c r="E19" s="82">
        <v>3503</v>
      </c>
      <c r="F19" s="151">
        <f t="shared" si="0"/>
        <v>16.157579217813304</v>
      </c>
      <c r="G19" s="151">
        <f t="shared" si="1"/>
        <v>0</v>
      </c>
    </row>
    <row r="20" spans="1:7" ht="31.5" x14ac:dyDescent="0.25">
      <c r="A20" s="8">
        <v>972</v>
      </c>
      <c r="B20" s="9" t="s">
        <v>16</v>
      </c>
      <c r="C20" s="82">
        <v>1</v>
      </c>
      <c r="D20" s="82">
        <v>851</v>
      </c>
      <c r="E20" s="82">
        <v>4731</v>
      </c>
      <c r="F20" s="151">
        <f t="shared" si="0"/>
        <v>17.987740435425913</v>
      </c>
      <c r="G20" s="151">
        <f t="shared" si="1"/>
        <v>0</v>
      </c>
    </row>
    <row r="21" spans="1:7" ht="31.5" x14ac:dyDescent="0.25">
      <c r="A21" s="8">
        <v>982</v>
      </c>
      <c r="B21" s="9" t="s">
        <v>17</v>
      </c>
      <c r="C21" s="82">
        <v>1</v>
      </c>
      <c r="D21" s="82">
        <v>488</v>
      </c>
      <c r="E21" s="82">
        <v>2856</v>
      </c>
      <c r="F21" s="151">
        <f t="shared" si="0"/>
        <v>17.086834733893557</v>
      </c>
      <c r="G21" s="151">
        <f>IF(F21&gt;10,0,(1-(F21/100))^(LN(7)/LN(1-0.102)&lt;=10))</f>
        <v>0</v>
      </c>
    </row>
    <row r="22" spans="1:7" ht="31.5" x14ac:dyDescent="0.25">
      <c r="A22" s="8">
        <v>992</v>
      </c>
      <c r="B22" s="9" t="s">
        <v>18</v>
      </c>
      <c r="C22" s="82">
        <v>1</v>
      </c>
      <c r="D22" s="82">
        <v>292</v>
      </c>
      <c r="E22" s="82">
        <v>2216</v>
      </c>
      <c r="F22" s="151">
        <f t="shared" si="0"/>
        <v>13.176895306859207</v>
      </c>
      <c r="G22" s="151">
        <f t="shared" si="1"/>
        <v>0</v>
      </c>
    </row>
  </sheetData>
  <mergeCells count="2">
    <mergeCell ref="A1:G1"/>
    <mergeCell ref="D3:E3"/>
  </mergeCells>
  <pageMargins left="0.78740157480314965" right="0.39370078740157483" top="0.39370078740157483" bottom="0.78740157480314965" header="0.31496062992125984" footer="0.31496062992125984"/>
  <pageSetup paperSize="9" scale="56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7.42578125" customWidth="1"/>
    <col min="2" max="2" width="43.7109375" customWidth="1"/>
    <col min="3" max="3" width="12.42578125" customWidth="1"/>
    <col min="4" max="4" width="32.5703125" customWidth="1"/>
    <col min="5" max="5" width="12.28515625" customWidth="1"/>
    <col min="6" max="6" width="11.5703125" customWidth="1"/>
  </cols>
  <sheetData>
    <row r="1" spans="1:6" ht="22.5" customHeight="1" x14ac:dyDescent="0.25">
      <c r="A1" s="258" t="s">
        <v>172</v>
      </c>
      <c r="B1" s="258"/>
      <c r="C1" s="258"/>
      <c r="D1" s="258"/>
      <c r="E1" s="258"/>
      <c r="F1" s="258"/>
    </row>
    <row r="2" spans="1:6" ht="250.5" customHeight="1" x14ac:dyDescent="0.25">
      <c r="A2" s="2" t="s">
        <v>19</v>
      </c>
      <c r="B2" s="2" t="s">
        <v>132</v>
      </c>
      <c r="C2" s="109" t="s">
        <v>152</v>
      </c>
      <c r="D2" s="109" t="s">
        <v>153</v>
      </c>
      <c r="E2" s="109" t="s">
        <v>69</v>
      </c>
      <c r="F2" s="109" t="s">
        <v>20</v>
      </c>
    </row>
    <row r="3" spans="1:6" ht="21.75" customHeight="1" x14ac:dyDescent="0.25">
      <c r="A3" s="22"/>
      <c r="B3" s="17"/>
      <c r="C3" s="18"/>
      <c r="D3" s="24" t="s">
        <v>68</v>
      </c>
      <c r="E3" s="18"/>
      <c r="F3" s="18"/>
    </row>
    <row r="4" spans="1:6" ht="23.25" customHeight="1" x14ac:dyDescent="0.25">
      <c r="A4" s="4">
        <v>901</v>
      </c>
      <c r="B4" s="6" t="s">
        <v>0</v>
      </c>
      <c r="C4" s="25">
        <v>1</v>
      </c>
      <c r="D4" s="25">
        <v>0</v>
      </c>
      <c r="E4" s="25">
        <v>0</v>
      </c>
      <c r="F4" s="25">
        <v>1</v>
      </c>
    </row>
    <row r="5" spans="1:6" ht="20.25" customHeight="1" x14ac:dyDescent="0.25">
      <c r="A5" s="5">
        <v>902</v>
      </c>
      <c r="B5" s="7" t="s">
        <v>1</v>
      </c>
      <c r="C5" s="16">
        <v>1</v>
      </c>
      <c r="D5" s="16">
        <v>1</v>
      </c>
      <c r="E5" s="16">
        <v>1</v>
      </c>
      <c r="F5" s="16">
        <v>0</v>
      </c>
    </row>
    <row r="6" spans="1:6" ht="31.5" x14ac:dyDescent="0.25">
      <c r="A6" s="5">
        <v>905</v>
      </c>
      <c r="B6" s="7" t="s">
        <v>2</v>
      </c>
      <c r="C6" s="16">
        <v>1</v>
      </c>
      <c r="D6" s="16">
        <v>0</v>
      </c>
      <c r="E6" s="16">
        <v>0</v>
      </c>
      <c r="F6" s="16">
        <v>1</v>
      </c>
    </row>
    <row r="7" spans="1:6" ht="31.5" x14ac:dyDescent="0.25">
      <c r="A7" s="5">
        <v>908</v>
      </c>
      <c r="B7" s="7" t="s">
        <v>3</v>
      </c>
      <c r="C7" s="16">
        <v>1</v>
      </c>
      <c r="D7" s="16">
        <v>0</v>
      </c>
      <c r="E7" s="16">
        <v>0</v>
      </c>
      <c r="F7" s="16">
        <v>1</v>
      </c>
    </row>
    <row r="8" spans="1:6" ht="31.5" x14ac:dyDescent="0.25">
      <c r="A8" s="5">
        <v>910</v>
      </c>
      <c r="B8" s="7" t="s">
        <v>4</v>
      </c>
      <c r="C8" s="16">
        <v>1</v>
      </c>
      <c r="D8" s="16">
        <v>0</v>
      </c>
      <c r="E8" s="16">
        <v>0</v>
      </c>
      <c r="F8" s="16">
        <v>1</v>
      </c>
    </row>
    <row r="9" spans="1:6" ht="31.5" x14ac:dyDescent="0.25">
      <c r="A9" s="5">
        <v>918</v>
      </c>
      <c r="B9" s="7" t="s">
        <v>5</v>
      </c>
      <c r="C9" s="16">
        <v>1</v>
      </c>
      <c r="D9" s="16">
        <v>1</v>
      </c>
      <c r="E9" s="16">
        <v>1</v>
      </c>
      <c r="F9" s="16">
        <v>0</v>
      </c>
    </row>
    <row r="10" spans="1:6" ht="31.5" x14ac:dyDescent="0.25">
      <c r="A10" s="5">
        <v>921</v>
      </c>
      <c r="B10" s="7" t="s">
        <v>6</v>
      </c>
      <c r="C10" s="16">
        <v>1</v>
      </c>
      <c r="D10" s="16">
        <v>0</v>
      </c>
      <c r="E10" s="16">
        <v>0</v>
      </c>
      <c r="F10" s="16">
        <v>1</v>
      </c>
    </row>
    <row r="11" spans="1:6" ht="47.25" x14ac:dyDescent="0.25">
      <c r="A11" s="5">
        <v>922</v>
      </c>
      <c r="B11" s="7" t="s">
        <v>7</v>
      </c>
      <c r="C11" s="16">
        <v>1</v>
      </c>
      <c r="D11" s="16">
        <v>0</v>
      </c>
      <c r="E11" s="16">
        <v>0</v>
      </c>
      <c r="F11" s="16">
        <v>1</v>
      </c>
    </row>
    <row r="12" spans="1:6" ht="31.5" x14ac:dyDescent="0.25">
      <c r="A12" s="5">
        <v>923</v>
      </c>
      <c r="B12" s="7" t="s">
        <v>8</v>
      </c>
      <c r="C12" s="16">
        <v>1</v>
      </c>
      <c r="D12" s="16">
        <v>0</v>
      </c>
      <c r="E12" s="16">
        <v>0</v>
      </c>
      <c r="F12" s="16">
        <v>1</v>
      </c>
    </row>
    <row r="13" spans="1:6" ht="31.5" x14ac:dyDescent="0.25">
      <c r="A13" s="5">
        <v>925</v>
      </c>
      <c r="B13" s="7" t="s">
        <v>9</v>
      </c>
      <c r="C13" s="16">
        <v>1</v>
      </c>
      <c r="D13" s="16">
        <v>0</v>
      </c>
      <c r="E13" s="16">
        <v>0</v>
      </c>
      <c r="F13" s="16">
        <v>1</v>
      </c>
    </row>
    <row r="14" spans="1:6" ht="31.5" x14ac:dyDescent="0.25">
      <c r="A14" s="5">
        <v>926</v>
      </c>
      <c r="B14" s="7" t="s">
        <v>10</v>
      </c>
      <c r="C14" s="16">
        <v>1</v>
      </c>
      <c r="D14" s="16">
        <v>0</v>
      </c>
      <c r="E14" s="16">
        <v>0</v>
      </c>
      <c r="F14" s="16">
        <v>1</v>
      </c>
    </row>
    <row r="15" spans="1:6" ht="31.5" x14ac:dyDescent="0.25">
      <c r="A15" s="5">
        <v>929</v>
      </c>
      <c r="B15" s="7" t="s">
        <v>11</v>
      </c>
      <c r="C15" s="16">
        <v>1</v>
      </c>
      <c r="D15" s="16">
        <v>0</v>
      </c>
      <c r="E15" s="16">
        <v>0</v>
      </c>
      <c r="F15" s="16">
        <v>1</v>
      </c>
    </row>
    <row r="16" spans="1:6" ht="31.5" x14ac:dyDescent="0.25">
      <c r="A16" s="5">
        <v>930</v>
      </c>
      <c r="B16" s="7" t="s">
        <v>12</v>
      </c>
      <c r="C16" s="16">
        <v>1</v>
      </c>
      <c r="D16" s="16">
        <v>0</v>
      </c>
      <c r="E16" s="16">
        <v>0</v>
      </c>
      <c r="F16" s="16">
        <v>1</v>
      </c>
    </row>
    <row r="17" spans="1:6" ht="31.5" x14ac:dyDescent="0.25">
      <c r="A17" s="5">
        <v>934</v>
      </c>
      <c r="B17" s="7" t="s">
        <v>13</v>
      </c>
      <c r="C17" s="16">
        <v>1</v>
      </c>
      <c r="D17" s="16">
        <v>0</v>
      </c>
      <c r="E17" s="16">
        <v>0</v>
      </c>
      <c r="F17" s="16">
        <v>1</v>
      </c>
    </row>
    <row r="18" spans="1:6" ht="31.5" x14ac:dyDescent="0.25">
      <c r="A18" s="5">
        <v>942</v>
      </c>
      <c r="B18" s="7" t="s">
        <v>14</v>
      </c>
      <c r="C18" s="16">
        <v>1</v>
      </c>
      <c r="D18" s="16">
        <v>2</v>
      </c>
      <c r="E18" s="16">
        <v>2</v>
      </c>
      <c r="F18" s="16">
        <v>0</v>
      </c>
    </row>
    <row r="19" spans="1:6" ht="31.5" x14ac:dyDescent="0.25">
      <c r="A19" s="5">
        <v>962</v>
      </c>
      <c r="B19" s="7" t="s">
        <v>15</v>
      </c>
      <c r="C19" s="16">
        <v>1</v>
      </c>
      <c r="D19" s="16">
        <v>3</v>
      </c>
      <c r="E19" s="16">
        <v>3</v>
      </c>
      <c r="F19" s="16">
        <v>0</v>
      </c>
    </row>
    <row r="20" spans="1:6" ht="31.5" x14ac:dyDescent="0.25">
      <c r="A20" s="5">
        <v>972</v>
      </c>
      <c r="B20" s="7" t="s">
        <v>16</v>
      </c>
      <c r="C20" s="16">
        <v>1</v>
      </c>
      <c r="D20" s="16">
        <v>1</v>
      </c>
      <c r="E20" s="16">
        <v>1</v>
      </c>
      <c r="F20" s="16">
        <v>0</v>
      </c>
    </row>
    <row r="21" spans="1:6" ht="31.5" x14ac:dyDescent="0.25">
      <c r="A21" s="5">
        <v>982</v>
      </c>
      <c r="B21" s="7" t="s">
        <v>17</v>
      </c>
      <c r="C21" s="16">
        <v>1</v>
      </c>
      <c r="D21" s="16">
        <v>0</v>
      </c>
      <c r="E21" s="16">
        <v>0</v>
      </c>
      <c r="F21" s="16">
        <v>1</v>
      </c>
    </row>
    <row r="22" spans="1:6" ht="31.5" x14ac:dyDescent="0.25">
      <c r="A22" s="5">
        <v>992</v>
      </c>
      <c r="B22" s="7" t="s">
        <v>18</v>
      </c>
      <c r="C22" s="16">
        <v>1</v>
      </c>
      <c r="D22" s="16">
        <v>1</v>
      </c>
      <c r="E22" s="16">
        <v>1</v>
      </c>
      <c r="F22" s="16">
        <v>0</v>
      </c>
    </row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topLeftCell="E7" zoomScale="95" zoomScaleNormal="100" zoomScaleSheetLayoutView="95" workbookViewId="0">
      <selection activeCell="G26" sqref="G26"/>
    </sheetView>
  </sheetViews>
  <sheetFormatPr defaultRowHeight="15" x14ac:dyDescent="0.25"/>
  <cols>
    <col min="1" max="1" width="7.42578125" customWidth="1"/>
    <col min="2" max="2" width="45.85546875" customWidth="1"/>
    <col min="3" max="3" width="9" customWidth="1"/>
    <col min="4" max="4" width="14" customWidth="1"/>
    <col min="5" max="5" width="13" customWidth="1"/>
    <col min="6" max="6" width="13.28515625" customWidth="1"/>
    <col min="7" max="7" width="13" customWidth="1"/>
    <col min="8" max="8" width="10.42578125" customWidth="1"/>
    <col min="9" max="9" width="12.28515625" customWidth="1"/>
    <col min="10" max="10" width="10.85546875" hidden="1" customWidth="1"/>
    <col min="11" max="11" width="11.140625" hidden="1" customWidth="1"/>
    <col min="12" max="12" width="13.7109375" customWidth="1"/>
    <col min="13" max="13" width="17" style="181" customWidth="1"/>
    <col min="14" max="14" width="11.5703125" customWidth="1"/>
    <col min="15" max="15" width="17.5703125" customWidth="1"/>
  </cols>
  <sheetData>
    <row r="1" spans="1:15" ht="50.25" customHeight="1" x14ac:dyDescent="0.25">
      <c r="A1" s="223" t="s">
        <v>183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39.5" customHeight="1" x14ac:dyDescent="0.25">
      <c r="A2" s="227" t="s">
        <v>19</v>
      </c>
      <c r="B2" s="227" t="s">
        <v>132</v>
      </c>
      <c r="C2" s="228" t="s">
        <v>160</v>
      </c>
      <c r="D2" s="226" t="s">
        <v>207</v>
      </c>
      <c r="E2" s="226"/>
      <c r="F2" s="226"/>
      <c r="G2" s="226"/>
      <c r="H2" s="226"/>
      <c r="I2" s="226"/>
      <c r="J2" s="226"/>
      <c r="K2" s="226"/>
      <c r="L2" s="226"/>
      <c r="M2" s="193" t="s">
        <v>208</v>
      </c>
      <c r="N2" s="226" t="s">
        <v>31</v>
      </c>
      <c r="O2" s="226" t="s">
        <v>72</v>
      </c>
    </row>
    <row r="3" spans="1:15" ht="156.75" customHeight="1" x14ac:dyDescent="0.25">
      <c r="A3" s="227"/>
      <c r="B3" s="227"/>
      <c r="C3" s="229"/>
      <c r="D3" s="194" t="s">
        <v>23</v>
      </c>
      <c r="E3" s="194" t="s">
        <v>24</v>
      </c>
      <c r="F3" s="194" t="s">
        <v>25</v>
      </c>
      <c r="G3" s="194" t="s">
        <v>26</v>
      </c>
      <c r="H3" s="194" t="s">
        <v>27</v>
      </c>
      <c r="I3" s="194" t="s">
        <v>28</v>
      </c>
      <c r="J3" s="194" t="s">
        <v>29</v>
      </c>
      <c r="K3" s="194" t="s">
        <v>30</v>
      </c>
      <c r="L3" s="194" t="s">
        <v>22</v>
      </c>
      <c r="M3" s="145" t="s">
        <v>159</v>
      </c>
      <c r="N3" s="226"/>
      <c r="O3" s="226"/>
    </row>
    <row r="4" spans="1:15" ht="23.25" customHeight="1" x14ac:dyDescent="0.25">
      <c r="A4" s="195">
        <v>901</v>
      </c>
      <c r="B4" s="196" t="s">
        <v>0</v>
      </c>
      <c r="C4" s="197">
        <v>1</v>
      </c>
      <c r="D4" s="198">
        <v>280.98343</v>
      </c>
      <c r="E4" s="199">
        <v>0</v>
      </c>
      <c r="F4" s="199">
        <v>0</v>
      </c>
      <c r="G4" s="199">
        <v>0</v>
      </c>
      <c r="H4" s="199">
        <v>0</v>
      </c>
      <c r="I4" s="199">
        <v>0</v>
      </c>
      <c r="J4" s="199">
        <v>0</v>
      </c>
      <c r="K4" s="199">
        <v>0</v>
      </c>
      <c r="L4" s="101">
        <f t="shared" ref="L4:L22" si="0">D4-E4+F4-G4+H4-I4+J4-K4</f>
        <v>280.98343</v>
      </c>
      <c r="M4" s="184">
        <v>37278.879999999997</v>
      </c>
      <c r="N4" s="61">
        <f>(L4/M4)*100</f>
        <v>0.7537335617379064</v>
      </c>
      <c r="O4" s="70">
        <f>IF(N4&lt;=5,1,IF(AND(N4&gt;5,N4&lt;15),(1-(N4/100))^(LN(0.7)/LN(1-0.1673)),0))</f>
        <v>1</v>
      </c>
    </row>
    <row r="5" spans="1:15" ht="20.25" customHeight="1" x14ac:dyDescent="0.25">
      <c r="A5" s="195">
        <v>902</v>
      </c>
      <c r="B5" s="196" t="s">
        <v>1</v>
      </c>
      <c r="C5" s="197">
        <v>1</v>
      </c>
      <c r="D5" s="198">
        <v>528457.55562</v>
      </c>
      <c r="E5" s="198">
        <v>495136.33688999998</v>
      </c>
      <c r="F5" s="198">
        <v>46.080970000000001</v>
      </c>
      <c r="G5" s="199">
        <v>0</v>
      </c>
      <c r="H5" s="199">
        <v>0</v>
      </c>
      <c r="I5" s="199">
        <v>0</v>
      </c>
      <c r="J5" s="199"/>
      <c r="K5" s="199"/>
      <c r="L5" s="101">
        <f t="shared" si="0"/>
        <v>33367.299700000025</v>
      </c>
      <c r="M5" s="200">
        <v>1362771.38</v>
      </c>
      <c r="N5" s="61">
        <f t="shared" ref="N5:N22" si="1">(L5/M5)*100</f>
        <v>2.4484884397851112</v>
      </c>
      <c r="O5" s="70">
        <f t="shared" ref="O5:O22" si="2">IF(N5&lt;=5,1,IF(AND(N5&gt;5,N5&lt;15),(1-(N5/100))^(LN(0.7)/LN(1-0.1673)),0))</f>
        <v>1</v>
      </c>
    </row>
    <row r="6" spans="1:15" ht="31.5" x14ac:dyDescent="0.25">
      <c r="A6" s="195">
        <v>905</v>
      </c>
      <c r="B6" s="196" t="s">
        <v>2</v>
      </c>
      <c r="C6" s="197">
        <v>1</v>
      </c>
      <c r="D6" s="198">
        <v>436.44425999999999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199">
        <v>0</v>
      </c>
      <c r="L6" s="101">
        <f t="shared" si="0"/>
        <v>436.44425999999999</v>
      </c>
      <c r="M6" s="200">
        <v>132092.22</v>
      </c>
      <c r="N6" s="61">
        <f t="shared" si="1"/>
        <v>0.33040875533774811</v>
      </c>
      <c r="O6" s="70">
        <f t="shared" si="2"/>
        <v>1</v>
      </c>
    </row>
    <row r="7" spans="1:15" ht="31.5" x14ac:dyDescent="0.25">
      <c r="A7" s="195">
        <v>908</v>
      </c>
      <c r="B7" s="196" t="s">
        <v>3</v>
      </c>
      <c r="C7" s="197">
        <v>1</v>
      </c>
      <c r="D7" s="198">
        <v>14.697929999999999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01">
        <f t="shared" si="0"/>
        <v>14.697929999999999</v>
      </c>
      <c r="M7" s="184">
        <v>14137.75</v>
      </c>
      <c r="N7" s="61">
        <f t="shared" si="1"/>
        <v>0.10396229951724992</v>
      </c>
      <c r="O7" s="70">
        <f t="shared" si="2"/>
        <v>1</v>
      </c>
    </row>
    <row r="8" spans="1:15" ht="31.5" x14ac:dyDescent="0.25">
      <c r="A8" s="195">
        <v>910</v>
      </c>
      <c r="B8" s="196" t="s">
        <v>4</v>
      </c>
      <c r="C8" s="197">
        <v>1</v>
      </c>
      <c r="D8" s="198">
        <v>10.52187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01">
        <f t="shared" si="0"/>
        <v>10.52187</v>
      </c>
      <c r="M8" s="184">
        <v>17594.86</v>
      </c>
      <c r="N8" s="61">
        <f t="shared" si="1"/>
        <v>5.9800816829460417E-2</v>
      </c>
      <c r="O8" s="70">
        <f t="shared" si="2"/>
        <v>1</v>
      </c>
    </row>
    <row r="9" spans="1:15" ht="31.5" x14ac:dyDescent="0.25">
      <c r="A9" s="195">
        <v>918</v>
      </c>
      <c r="B9" s="196" t="s">
        <v>5</v>
      </c>
      <c r="C9" s="197">
        <v>1</v>
      </c>
      <c r="D9" s="198">
        <v>2204031.06648</v>
      </c>
      <c r="E9" s="199">
        <v>1173758.7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01">
        <f t="shared" si="0"/>
        <v>1030272.3664800001</v>
      </c>
      <c r="M9" s="200">
        <v>1854893.82</v>
      </c>
      <c r="N9" s="61">
        <f t="shared" si="1"/>
        <v>55.543468600267374</v>
      </c>
      <c r="O9" s="70">
        <f t="shared" si="2"/>
        <v>0</v>
      </c>
    </row>
    <row r="10" spans="1:15" ht="31.5" x14ac:dyDescent="0.25">
      <c r="A10" s="195">
        <v>921</v>
      </c>
      <c r="B10" s="196" t="s">
        <v>6</v>
      </c>
      <c r="C10" s="197">
        <v>1</v>
      </c>
      <c r="D10" s="198">
        <v>57012962.694049999</v>
      </c>
      <c r="E10" s="198">
        <v>56868367.389289998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01">
        <f t="shared" si="0"/>
        <v>144595.3047600016</v>
      </c>
      <c r="M10" s="200">
        <v>181078.52</v>
      </c>
      <c r="N10" s="61">
        <f t="shared" si="1"/>
        <v>79.852267822821617</v>
      </c>
      <c r="O10" s="70">
        <f t="shared" si="2"/>
        <v>0</v>
      </c>
    </row>
    <row r="11" spans="1:15" ht="34.5" customHeight="1" x14ac:dyDescent="0.25">
      <c r="A11" s="195">
        <v>922</v>
      </c>
      <c r="B11" s="196" t="s">
        <v>7</v>
      </c>
      <c r="C11" s="197">
        <v>1</v>
      </c>
      <c r="D11" s="201">
        <v>46.351019999999998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01">
        <f t="shared" si="0"/>
        <v>46.351019999999998</v>
      </c>
      <c r="M11" s="101">
        <v>5305.47</v>
      </c>
      <c r="N11" s="61">
        <f t="shared" si="1"/>
        <v>0.87364587868746768</v>
      </c>
      <c r="O11" s="70">
        <f t="shared" si="2"/>
        <v>1</v>
      </c>
    </row>
    <row r="12" spans="1:15" ht="31.5" x14ac:dyDescent="0.25">
      <c r="A12" s="195">
        <v>923</v>
      </c>
      <c r="B12" s="196" t="s">
        <v>8</v>
      </c>
      <c r="C12" s="197">
        <v>1</v>
      </c>
      <c r="D12" s="202">
        <v>95584.964479999995</v>
      </c>
      <c r="E12" s="199">
        <v>17.875</v>
      </c>
      <c r="F12" s="198">
        <v>179.29978</v>
      </c>
      <c r="G12" s="199">
        <v>0</v>
      </c>
      <c r="H12" s="199">
        <v>3918.3762299999999</v>
      </c>
      <c r="I12" s="199">
        <v>0</v>
      </c>
      <c r="J12" s="199"/>
      <c r="K12" s="199"/>
      <c r="L12" s="101">
        <f t="shared" si="0"/>
        <v>99664.765489999991</v>
      </c>
      <c r="M12" s="200">
        <v>721284.28</v>
      </c>
      <c r="N12" s="61">
        <f t="shared" si="1"/>
        <v>13.81768163448675</v>
      </c>
      <c r="O12" s="70">
        <f t="shared" si="2"/>
        <v>0.74848566292535135</v>
      </c>
    </row>
    <row r="13" spans="1:15" ht="31.5" x14ac:dyDescent="0.25">
      <c r="A13" s="195">
        <v>925</v>
      </c>
      <c r="B13" s="196" t="s">
        <v>9</v>
      </c>
      <c r="C13" s="197">
        <v>1</v>
      </c>
      <c r="D13" s="198">
        <v>7254598.2791200001</v>
      </c>
      <c r="E13" s="198">
        <v>7253985.9831299996</v>
      </c>
      <c r="F13" s="198">
        <v>35345.214919999999</v>
      </c>
      <c r="G13" s="199">
        <v>0</v>
      </c>
      <c r="H13" s="198">
        <v>140.23385999999999</v>
      </c>
      <c r="I13" s="199">
        <v>0</v>
      </c>
      <c r="J13" s="199"/>
      <c r="K13" s="199"/>
      <c r="L13" s="101">
        <f t="shared" si="0"/>
        <v>36097.744770000478</v>
      </c>
      <c r="M13" s="200">
        <v>5958052.4100000001</v>
      </c>
      <c r="N13" s="61">
        <f t="shared" si="1"/>
        <v>0.60586484115873152</v>
      </c>
      <c r="O13" s="70">
        <f t="shared" si="2"/>
        <v>1</v>
      </c>
    </row>
    <row r="14" spans="1:15" ht="31.5" x14ac:dyDescent="0.25">
      <c r="A14" s="195">
        <v>926</v>
      </c>
      <c r="B14" s="196" t="s">
        <v>10</v>
      </c>
      <c r="C14" s="197">
        <v>1</v>
      </c>
      <c r="D14" s="198">
        <v>2823.20082</v>
      </c>
      <c r="E14" s="198">
        <v>0</v>
      </c>
      <c r="F14" s="198">
        <v>5272.23477</v>
      </c>
      <c r="G14" s="199">
        <v>0</v>
      </c>
      <c r="H14" s="198">
        <v>64.737650000000002</v>
      </c>
      <c r="I14" s="199">
        <v>0</v>
      </c>
      <c r="J14" s="199"/>
      <c r="K14" s="199"/>
      <c r="L14" s="101">
        <f t="shared" si="0"/>
        <v>8160.1732400000001</v>
      </c>
      <c r="M14" s="200">
        <v>1019552.94</v>
      </c>
      <c r="N14" s="61">
        <f t="shared" si="1"/>
        <v>0.80036778080400606</v>
      </c>
      <c r="O14" s="70">
        <f t="shared" si="2"/>
        <v>1</v>
      </c>
    </row>
    <row r="15" spans="1:15" ht="31.5" x14ac:dyDescent="0.25">
      <c r="A15" s="195">
        <v>929</v>
      </c>
      <c r="B15" s="196" t="s">
        <v>11</v>
      </c>
      <c r="C15" s="197">
        <v>1</v>
      </c>
      <c r="D15" s="198">
        <v>8809.8410800000001</v>
      </c>
      <c r="E15" s="199">
        <v>8616.1040400000002</v>
      </c>
      <c r="F15" s="198">
        <v>6718.3641299999999</v>
      </c>
      <c r="G15" s="199">
        <v>0</v>
      </c>
      <c r="H15" s="198">
        <v>0</v>
      </c>
      <c r="I15" s="199">
        <v>0</v>
      </c>
      <c r="J15" s="199"/>
      <c r="K15" s="199"/>
      <c r="L15" s="101">
        <f t="shared" si="0"/>
        <v>6912.1011699999999</v>
      </c>
      <c r="M15" s="200">
        <v>527556.72</v>
      </c>
      <c r="N15" s="61">
        <f t="shared" si="1"/>
        <v>1.3102100509685479</v>
      </c>
      <c r="O15" s="70">
        <f t="shared" si="2"/>
        <v>1</v>
      </c>
    </row>
    <row r="16" spans="1:15" ht="31.5" x14ac:dyDescent="0.25">
      <c r="A16" s="195">
        <v>930</v>
      </c>
      <c r="B16" s="196" t="s">
        <v>12</v>
      </c>
      <c r="C16" s="197">
        <v>1</v>
      </c>
      <c r="D16" s="198">
        <v>91.093389999999999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01">
        <f t="shared" si="0"/>
        <v>91.093389999999999</v>
      </c>
      <c r="M16" s="184">
        <v>172569.26</v>
      </c>
      <c r="N16" s="61">
        <f t="shared" si="1"/>
        <v>5.2786568129225331E-2</v>
      </c>
      <c r="O16" s="70">
        <f t="shared" si="2"/>
        <v>1</v>
      </c>
    </row>
    <row r="17" spans="1:15" ht="31.5" x14ac:dyDescent="0.25">
      <c r="A17" s="195">
        <v>934</v>
      </c>
      <c r="B17" s="196" t="s">
        <v>13</v>
      </c>
      <c r="C17" s="197">
        <v>1</v>
      </c>
      <c r="D17" s="198">
        <v>13042.60766</v>
      </c>
      <c r="E17" s="199">
        <v>12612.5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01">
        <f t="shared" si="0"/>
        <v>430.10765999999967</v>
      </c>
      <c r="M17" s="184">
        <v>48593.72</v>
      </c>
      <c r="N17" s="61">
        <f t="shared" si="1"/>
        <v>0.8851095573666713</v>
      </c>
      <c r="O17" s="70">
        <f t="shared" si="2"/>
        <v>1</v>
      </c>
    </row>
    <row r="18" spans="1:15" ht="31.5" x14ac:dyDescent="0.25">
      <c r="A18" s="195">
        <v>942</v>
      </c>
      <c r="B18" s="196" t="s">
        <v>14</v>
      </c>
      <c r="C18" s="197">
        <v>1</v>
      </c>
      <c r="D18" s="198">
        <v>1207221.5431599999</v>
      </c>
      <c r="E18" s="198">
        <v>1183897.2860900001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01">
        <f t="shared" si="0"/>
        <v>23324.257069999818</v>
      </c>
      <c r="M18" s="200">
        <v>2897606.76</v>
      </c>
      <c r="N18" s="61">
        <f t="shared" si="1"/>
        <v>0.80494901488978521</v>
      </c>
      <c r="O18" s="70">
        <f t="shared" si="2"/>
        <v>1</v>
      </c>
    </row>
    <row r="19" spans="1:15" ht="31.5" x14ac:dyDescent="0.25">
      <c r="A19" s="195">
        <v>962</v>
      </c>
      <c r="B19" s="196" t="s">
        <v>15</v>
      </c>
      <c r="C19" s="197">
        <v>1</v>
      </c>
      <c r="D19" s="198">
        <v>81989.699410000001</v>
      </c>
      <c r="E19" s="198">
        <v>81968.141149999996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01">
        <f t="shared" si="0"/>
        <v>21.558260000005248</v>
      </c>
      <c r="M19" s="203">
        <v>264138.88</v>
      </c>
      <c r="N19" s="61">
        <f t="shared" si="1"/>
        <v>8.1617140195359532E-3</v>
      </c>
      <c r="O19" s="70">
        <f t="shared" si="2"/>
        <v>1</v>
      </c>
    </row>
    <row r="20" spans="1:15" ht="31.5" x14ac:dyDescent="0.25">
      <c r="A20" s="195">
        <v>972</v>
      </c>
      <c r="B20" s="196" t="s">
        <v>16</v>
      </c>
      <c r="C20" s="197">
        <v>1</v>
      </c>
      <c r="D20" s="198">
        <v>90694.540240000002</v>
      </c>
      <c r="E20" s="202">
        <v>89805.520860000004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01">
        <f t="shared" si="0"/>
        <v>889.01937999999791</v>
      </c>
      <c r="M20" s="203">
        <v>233233.51</v>
      </c>
      <c r="N20" s="61">
        <f t="shared" si="1"/>
        <v>0.38117137627436037</v>
      </c>
      <c r="O20" s="70">
        <f t="shared" si="2"/>
        <v>1</v>
      </c>
    </row>
    <row r="21" spans="1:15" ht="31.5" x14ac:dyDescent="0.25">
      <c r="A21" s="195">
        <v>982</v>
      </c>
      <c r="B21" s="196" t="s">
        <v>17</v>
      </c>
      <c r="C21" s="197">
        <v>1</v>
      </c>
      <c r="D21" s="202">
        <v>36581.526839999999</v>
      </c>
      <c r="E21" s="202">
        <v>36322.485500000003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01">
        <f t="shared" si="0"/>
        <v>259.04133999999613</v>
      </c>
      <c r="M21" s="203">
        <v>197660.22</v>
      </c>
      <c r="N21" s="61">
        <f t="shared" si="1"/>
        <v>0.13105385595543509</v>
      </c>
      <c r="O21" s="70">
        <f t="shared" si="2"/>
        <v>1</v>
      </c>
    </row>
    <row r="22" spans="1:15" ht="31.5" x14ac:dyDescent="0.25">
      <c r="A22" s="195">
        <v>992</v>
      </c>
      <c r="B22" s="196" t="s">
        <v>18</v>
      </c>
      <c r="C22" s="197">
        <v>1</v>
      </c>
      <c r="D22" s="202">
        <v>16085.57778</v>
      </c>
      <c r="E22" s="202">
        <v>13080.436110000001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01">
        <f t="shared" si="0"/>
        <v>3005.1416699999991</v>
      </c>
      <c r="M22" s="200">
        <v>323949.2</v>
      </c>
      <c r="N22" s="61">
        <f t="shared" si="1"/>
        <v>0.92765830877186883</v>
      </c>
      <c r="O22" s="70">
        <f t="shared" si="2"/>
        <v>1</v>
      </c>
    </row>
  </sheetData>
  <mergeCells count="7">
    <mergeCell ref="A1:O1"/>
    <mergeCell ref="D2:L2"/>
    <mergeCell ref="N2:N3"/>
    <mergeCell ref="O2:O3"/>
    <mergeCell ref="A2:A3"/>
    <mergeCell ref="B2:B3"/>
    <mergeCell ref="C2:C3"/>
  </mergeCells>
  <pageMargins left="0.7" right="0.7" top="0.75" bottom="0.75" header="0.3" footer="0.3"/>
  <pageSetup paperSize="9" scale="54" orientation="landscape" r:id="rId1"/>
  <rowBreaks count="1" manualBreakCount="1">
    <brk id="4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K2" sqref="K2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24.4257812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46.5" customHeight="1" x14ac:dyDescent="0.25">
      <c r="A1" s="259" t="s">
        <v>205</v>
      </c>
      <c r="B1" s="259"/>
      <c r="C1" s="259"/>
      <c r="D1" s="259"/>
      <c r="E1" s="259"/>
      <c r="F1" s="259"/>
      <c r="G1" s="259"/>
    </row>
    <row r="2" spans="1:7" ht="188.25" customHeight="1" x14ac:dyDescent="0.25">
      <c r="A2" s="98" t="s">
        <v>19</v>
      </c>
      <c r="B2" s="98" t="s">
        <v>132</v>
      </c>
      <c r="C2" s="109" t="s">
        <v>131</v>
      </c>
      <c r="D2" s="100" t="s">
        <v>86</v>
      </c>
      <c r="E2" s="100" t="s">
        <v>85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05">
        <v>1</v>
      </c>
      <c r="D3" s="72">
        <v>126</v>
      </c>
      <c r="E3" s="105">
        <v>1</v>
      </c>
      <c r="F3" s="191">
        <f>E3/D3*100</f>
        <v>0.79365079365079361</v>
      </c>
      <c r="G3" s="51">
        <f>(57.61-F3)/(57.61-0.79)</f>
        <v>0.99993574808780727</v>
      </c>
    </row>
    <row r="4" spans="1:7" ht="20.25" customHeight="1" x14ac:dyDescent="0.25">
      <c r="A4" s="8">
        <v>902</v>
      </c>
      <c r="B4" s="9" t="s">
        <v>1</v>
      </c>
      <c r="C4" s="105">
        <v>1</v>
      </c>
      <c r="D4" s="73">
        <v>2992</v>
      </c>
      <c r="E4" s="105">
        <v>808</v>
      </c>
      <c r="F4" s="61">
        <f t="shared" ref="F4:F21" si="0">E4/D4*100</f>
        <v>27.00534759358289</v>
      </c>
      <c r="G4" s="51">
        <f t="shared" ref="G4:G21" si="1">(57.61-F4)/(57.61-0.79)</f>
        <v>0.53862464636425744</v>
      </c>
    </row>
    <row r="5" spans="1:7" ht="31.5" x14ac:dyDescent="0.25">
      <c r="A5" s="8">
        <v>905</v>
      </c>
      <c r="B5" s="9" t="s">
        <v>2</v>
      </c>
      <c r="C5" s="105">
        <v>1</v>
      </c>
      <c r="D5" s="73">
        <v>204</v>
      </c>
      <c r="E5" s="105">
        <v>46</v>
      </c>
      <c r="F5" s="61">
        <f t="shared" si="0"/>
        <v>22.549019607843139</v>
      </c>
      <c r="G5" s="51">
        <f t="shared" si="1"/>
        <v>0.61705350918966673</v>
      </c>
    </row>
    <row r="6" spans="1:7" ht="31.5" x14ac:dyDescent="0.25">
      <c r="A6" s="8">
        <v>908</v>
      </c>
      <c r="B6" s="9" t="s">
        <v>3</v>
      </c>
      <c r="C6" s="105">
        <v>1</v>
      </c>
      <c r="D6" s="73">
        <v>91</v>
      </c>
      <c r="E6" s="105">
        <v>27</v>
      </c>
      <c r="F6" s="61">
        <f t="shared" si="0"/>
        <v>29.670329670329672</v>
      </c>
      <c r="G6" s="51">
        <f t="shared" si="1"/>
        <v>0.49172246268339193</v>
      </c>
    </row>
    <row r="7" spans="1:7" ht="31.5" x14ac:dyDescent="0.25">
      <c r="A7" s="8">
        <v>910</v>
      </c>
      <c r="B7" s="9" t="s">
        <v>4</v>
      </c>
      <c r="C7" s="105">
        <v>1</v>
      </c>
      <c r="D7" s="73">
        <v>541</v>
      </c>
      <c r="E7" s="105">
        <v>69</v>
      </c>
      <c r="F7" s="61">
        <f t="shared" si="0"/>
        <v>12.754158964879853</v>
      </c>
      <c r="G7" s="51">
        <f t="shared" si="1"/>
        <v>0.78943754021682766</v>
      </c>
    </row>
    <row r="8" spans="1:7" ht="31.5" x14ac:dyDescent="0.25">
      <c r="A8" s="8">
        <v>918</v>
      </c>
      <c r="B8" s="9" t="s">
        <v>5</v>
      </c>
      <c r="C8" s="105">
        <v>1</v>
      </c>
      <c r="D8" s="73">
        <v>788</v>
      </c>
      <c r="E8" s="105">
        <v>454</v>
      </c>
      <c r="F8" s="192">
        <f t="shared" si="0"/>
        <v>57.614213197969541</v>
      </c>
      <c r="G8" s="51">
        <f t="shared" si="1"/>
        <v>-7.4149911466758661E-5</v>
      </c>
    </row>
    <row r="9" spans="1:7" ht="31.5" x14ac:dyDescent="0.25">
      <c r="A9" s="8">
        <v>921</v>
      </c>
      <c r="B9" s="9" t="s">
        <v>6</v>
      </c>
      <c r="C9" s="105">
        <v>1</v>
      </c>
      <c r="D9" s="73">
        <v>768</v>
      </c>
      <c r="E9" s="105">
        <v>140</v>
      </c>
      <c r="F9" s="61">
        <f t="shared" si="0"/>
        <v>18.229166666666664</v>
      </c>
      <c r="G9" s="51">
        <f t="shared" si="1"/>
        <v>0.69308048809104783</v>
      </c>
    </row>
    <row r="10" spans="1:7" ht="35.25" customHeight="1" x14ac:dyDescent="0.25">
      <c r="A10" s="8">
        <v>922</v>
      </c>
      <c r="B10" s="9" t="s">
        <v>7</v>
      </c>
      <c r="C10" s="105">
        <v>1</v>
      </c>
      <c r="D10" s="73">
        <v>270</v>
      </c>
      <c r="E10" s="105">
        <v>19</v>
      </c>
      <c r="F10" s="61">
        <f t="shared" si="0"/>
        <v>7.0370370370370372</v>
      </c>
      <c r="G10" s="51">
        <f t="shared" si="1"/>
        <v>0.89005566636682443</v>
      </c>
    </row>
    <row r="11" spans="1:7" ht="31.5" x14ac:dyDescent="0.25">
      <c r="A11" s="8">
        <v>923</v>
      </c>
      <c r="B11" s="9" t="s">
        <v>8</v>
      </c>
      <c r="C11" s="105">
        <v>1</v>
      </c>
      <c r="D11" s="73">
        <v>1796</v>
      </c>
      <c r="E11" s="105">
        <v>199</v>
      </c>
      <c r="F11" s="61">
        <f t="shared" si="0"/>
        <v>11.080178173719377</v>
      </c>
      <c r="G11" s="51">
        <f t="shared" si="1"/>
        <v>0.8188986593854386</v>
      </c>
    </row>
    <row r="12" spans="1:7" ht="31.5" x14ac:dyDescent="0.25">
      <c r="A12" s="8">
        <v>925</v>
      </c>
      <c r="B12" s="9" t="s">
        <v>9</v>
      </c>
      <c r="C12" s="105">
        <v>1</v>
      </c>
      <c r="D12" s="73">
        <v>7459</v>
      </c>
      <c r="E12" s="105">
        <v>680</v>
      </c>
      <c r="F12" s="61">
        <f t="shared" si="0"/>
        <v>9.1165035527550611</v>
      </c>
      <c r="G12" s="51">
        <f t="shared" si="1"/>
        <v>0.85345822680825301</v>
      </c>
    </row>
    <row r="13" spans="1:7" ht="31.5" x14ac:dyDescent="0.25">
      <c r="A13" s="8">
        <v>926</v>
      </c>
      <c r="B13" s="9" t="s">
        <v>10</v>
      </c>
      <c r="C13" s="105">
        <v>1</v>
      </c>
      <c r="D13" s="73">
        <v>1544</v>
      </c>
      <c r="E13" s="105">
        <v>187</v>
      </c>
      <c r="F13" s="61">
        <f t="shared" si="0"/>
        <v>12.11139896373057</v>
      </c>
      <c r="G13" s="51">
        <f t="shared" si="1"/>
        <v>0.80074975424620609</v>
      </c>
    </row>
    <row r="14" spans="1:7" ht="31.5" x14ac:dyDescent="0.25">
      <c r="A14" s="8">
        <v>929</v>
      </c>
      <c r="B14" s="9" t="s">
        <v>11</v>
      </c>
      <c r="C14" s="105">
        <v>1</v>
      </c>
      <c r="D14" s="73">
        <v>477</v>
      </c>
      <c r="E14" s="87">
        <v>73</v>
      </c>
      <c r="F14" s="61">
        <f t="shared" si="0"/>
        <v>15.30398322851153</v>
      </c>
      <c r="G14" s="51">
        <f t="shared" si="1"/>
        <v>0.74456206919198298</v>
      </c>
    </row>
    <row r="15" spans="1:7" ht="31.5" x14ac:dyDescent="0.25">
      <c r="A15" s="8">
        <v>930</v>
      </c>
      <c r="B15" s="9" t="s">
        <v>12</v>
      </c>
      <c r="C15" s="105">
        <v>1</v>
      </c>
      <c r="D15" s="73">
        <v>272</v>
      </c>
      <c r="E15" s="105">
        <v>90</v>
      </c>
      <c r="F15" s="61">
        <f t="shared" si="0"/>
        <v>33.088235294117645</v>
      </c>
      <c r="G15" s="51">
        <f t="shared" si="1"/>
        <v>0.43156924860757401</v>
      </c>
    </row>
    <row r="16" spans="1:7" ht="31.5" x14ac:dyDescent="0.25">
      <c r="A16" s="8">
        <v>934</v>
      </c>
      <c r="B16" s="9" t="s">
        <v>13</v>
      </c>
      <c r="C16" s="105">
        <v>1</v>
      </c>
      <c r="D16" s="73">
        <v>613</v>
      </c>
      <c r="E16" s="105">
        <v>123</v>
      </c>
      <c r="F16" s="61">
        <f t="shared" si="0"/>
        <v>20.0652528548124</v>
      </c>
      <c r="G16" s="51">
        <f t="shared" si="1"/>
        <v>0.66076640523033436</v>
      </c>
    </row>
    <row r="17" spans="1:7" ht="31.5" x14ac:dyDescent="0.25">
      <c r="A17" s="8">
        <v>942</v>
      </c>
      <c r="B17" s="9" t="s">
        <v>14</v>
      </c>
      <c r="C17" s="105">
        <v>1</v>
      </c>
      <c r="D17" s="73">
        <v>1073</v>
      </c>
      <c r="E17" s="105">
        <v>297</v>
      </c>
      <c r="F17" s="61">
        <f t="shared" si="0"/>
        <v>27.679403541472507</v>
      </c>
      <c r="G17" s="51">
        <f t="shared" si="1"/>
        <v>0.52676164129756231</v>
      </c>
    </row>
    <row r="18" spans="1:7" ht="31.5" x14ac:dyDescent="0.25">
      <c r="A18" s="8">
        <v>962</v>
      </c>
      <c r="B18" s="9" t="s">
        <v>15</v>
      </c>
      <c r="C18" s="105">
        <v>1</v>
      </c>
      <c r="D18" s="73">
        <v>2937</v>
      </c>
      <c r="E18" s="105">
        <v>438</v>
      </c>
      <c r="F18" s="61">
        <f t="shared" si="0"/>
        <v>14.913176710929521</v>
      </c>
      <c r="G18" s="51">
        <f t="shared" si="1"/>
        <v>0.75144004380623863</v>
      </c>
    </row>
    <row r="19" spans="1:7" ht="31.5" x14ac:dyDescent="0.25">
      <c r="A19" s="8">
        <v>972</v>
      </c>
      <c r="B19" s="9" t="s">
        <v>16</v>
      </c>
      <c r="C19" s="105">
        <v>1</v>
      </c>
      <c r="D19" s="74">
        <v>3880</v>
      </c>
      <c r="E19" s="105">
        <v>657</v>
      </c>
      <c r="F19" s="61">
        <f t="shared" si="0"/>
        <v>16.932989690721651</v>
      </c>
      <c r="G19" s="51">
        <f t="shared" si="1"/>
        <v>0.71589247288416658</v>
      </c>
    </row>
    <row r="20" spans="1:7" ht="31.5" x14ac:dyDescent="0.25">
      <c r="A20" s="8">
        <v>982</v>
      </c>
      <c r="B20" s="9" t="s">
        <v>17</v>
      </c>
      <c r="C20" s="105">
        <v>1</v>
      </c>
      <c r="D20" s="74">
        <v>1011</v>
      </c>
      <c r="E20" s="105">
        <v>323</v>
      </c>
      <c r="F20" s="61">
        <f t="shared" si="0"/>
        <v>31.948565776458953</v>
      </c>
      <c r="G20" s="51">
        <f t="shared" si="1"/>
        <v>0.45162679027703356</v>
      </c>
    </row>
    <row r="21" spans="1:7" ht="31.5" x14ac:dyDescent="0.25">
      <c r="A21" s="8">
        <v>992</v>
      </c>
      <c r="B21" s="9" t="s">
        <v>18</v>
      </c>
      <c r="C21" s="105">
        <v>1</v>
      </c>
      <c r="D21" s="74">
        <v>1004</v>
      </c>
      <c r="E21" s="105">
        <v>228</v>
      </c>
      <c r="F21" s="61">
        <f t="shared" si="0"/>
        <v>22.709163346613543</v>
      </c>
      <c r="G21" s="51">
        <f t="shared" si="1"/>
        <v>0.61423506957737517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topLeftCell="A13" zoomScaleNormal="100" zoomScaleSheetLayoutView="100" workbookViewId="0">
      <selection activeCell="C3" sqref="C3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24.4257812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46.5" customHeight="1" x14ac:dyDescent="0.25">
      <c r="A1" s="230" t="s">
        <v>206</v>
      </c>
      <c r="B1" s="230"/>
      <c r="C1" s="230"/>
      <c r="D1" s="230"/>
      <c r="E1" s="230"/>
      <c r="F1" s="230"/>
      <c r="G1" s="230"/>
    </row>
    <row r="2" spans="1:7" ht="206.25" customHeight="1" x14ac:dyDescent="0.25">
      <c r="A2" s="150" t="s">
        <v>19</v>
      </c>
      <c r="B2" s="150" t="s">
        <v>132</v>
      </c>
      <c r="C2" s="149" t="s">
        <v>131</v>
      </c>
      <c r="D2" s="100" t="s">
        <v>204</v>
      </c>
      <c r="E2" s="100" t="s">
        <v>203</v>
      </c>
      <c r="F2" s="149" t="s">
        <v>31</v>
      </c>
      <c r="G2" s="149" t="s">
        <v>32</v>
      </c>
    </row>
    <row r="3" spans="1:7" ht="23.25" customHeight="1" x14ac:dyDescent="0.25">
      <c r="A3" s="8">
        <v>901</v>
      </c>
      <c r="B3" s="9" t="s">
        <v>0</v>
      </c>
      <c r="C3" s="105">
        <v>1</v>
      </c>
      <c r="D3" s="105">
        <v>6</v>
      </c>
      <c r="E3" s="105">
        <v>1</v>
      </c>
      <c r="F3" s="61">
        <f>E3/D3*100</f>
        <v>16.666666666666664</v>
      </c>
      <c r="G3" s="16">
        <v>1</v>
      </c>
    </row>
    <row r="4" spans="1:7" ht="20.25" customHeight="1" x14ac:dyDescent="0.25">
      <c r="A4" s="8">
        <v>902</v>
      </c>
      <c r="B4" s="9" t="s">
        <v>1</v>
      </c>
      <c r="C4" s="105">
        <v>1</v>
      </c>
      <c r="D4" s="105">
        <v>947</v>
      </c>
      <c r="E4" s="105">
        <v>808</v>
      </c>
      <c r="F4" s="61">
        <f t="shared" ref="F4:F21" si="0">E4/D4*100</f>
        <v>85.322069693769791</v>
      </c>
      <c r="G4" s="16">
        <v>1</v>
      </c>
    </row>
    <row r="5" spans="1:7" ht="31.5" x14ac:dyDescent="0.25">
      <c r="A5" s="8">
        <v>905</v>
      </c>
      <c r="B5" s="9" t="s">
        <v>2</v>
      </c>
      <c r="C5" s="105">
        <v>1</v>
      </c>
      <c r="D5" s="105">
        <v>88</v>
      </c>
      <c r="E5" s="105">
        <v>46</v>
      </c>
      <c r="F5" s="61">
        <f t="shared" si="0"/>
        <v>52.272727272727273</v>
      </c>
      <c r="G5" s="16">
        <v>1</v>
      </c>
    </row>
    <row r="6" spans="1:7" ht="31.5" x14ac:dyDescent="0.25">
      <c r="A6" s="8">
        <v>908</v>
      </c>
      <c r="B6" s="9" t="s">
        <v>3</v>
      </c>
      <c r="C6" s="105">
        <v>1</v>
      </c>
      <c r="D6" s="105">
        <v>35</v>
      </c>
      <c r="E6" s="105">
        <v>27</v>
      </c>
      <c r="F6" s="61">
        <f t="shared" si="0"/>
        <v>77.142857142857153</v>
      </c>
      <c r="G6" s="16">
        <v>1</v>
      </c>
    </row>
    <row r="7" spans="1:7" ht="31.5" x14ac:dyDescent="0.25">
      <c r="A7" s="8">
        <v>910</v>
      </c>
      <c r="B7" s="9" t="s">
        <v>4</v>
      </c>
      <c r="C7" s="105">
        <v>1</v>
      </c>
      <c r="D7" s="105">
        <v>71</v>
      </c>
      <c r="E7" s="105">
        <v>69</v>
      </c>
      <c r="F7" s="61">
        <f t="shared" si="0"/>
        <v>97.183098591549296</v>
      </c>
      <c r="G7" s="16">
        <v>1</v>
      </c>
    </row>
    <row r="8" spans="1:7" ht="31.5" x14ac:dyDescent="0.25">
      <c r="A8" s="8">
        <v>918</v>
      </c>
      <c r="B8" s="9" t="s">
        <v>5</v>
      </c>
      <c r="C8" s="105">
        <v>1</v>
      </c>
      <c r="D8" s="105">
        <v>754</v>
      </c>
      <c r="E8" s="105">
        <v>454</v>
      </c>
      <c r="F8" s="61">
        <f t="shared" si="0"/>
        <v>60.212201591511935</v>
      </c>
      <c r="G8" s="16">
        <v>1</v>
      </c>
    </row>
    <row r="9" spans="1:7" ht="31.5" x14ac:dyDescent="0.25">
      <c r="A9" s="8">
        <v>921</v>
      </c>
      <c r="B9" s="9" t="s">
        <v>6</v>
      </c>
      <c r="C9" s="105">
        <v>1</v>
      </c>
      <c r="D9" s="105">
        <v>238</v>
      </c>
      <c r="E9" s="105">
        <v>140</v>
      </c>
      <c r="F9" s="61">
        <f t="shared" si="0"/>
        <v>58.82352941176471</v>
      </c>
      <c r="G9" s="16">
        <v>1</v>
      </c>
    </row>
    <row r="10" spans="1:7" ht="35.25" customHeight="1" x14ac:dyDescent="0.25">
      <c r="A10" s="8">
        <v>922</v>
      </c>
      <c r="B10" s="9" t="s">
        <v>7</v>
      </c>
      <c r="C10" s="105">
        <v>1</v>
      </c>
      <c r="D10" s="105">
        <v>19</v>
      </c>
      <c r="E10" s="105">
        <v>19</v>
      </c>
      <c r="F10" s="61">
        <f t="shared" si="0"/>
        <v>100</v>
      </c>
      <c r="G10" s="16">
        <v>0</v>
      </c>
    </row>
    <row r="11" spans="1:7" ht="31.5" x14ac:dyDescent="0.25">
      <c r="A11" s="8">
        <v>923</v>
      </c>
      <c r="B11" s="9" t="s">
        <v>8</v>
      </c>
      <c r="C11" s="105">
        <v>1</v>
      </c>
      <c r="D11" s="105">
        <v>214</v>
      </c>
      <c r="E11" s="105">
        <v>199</v>
      </c>
      <c r="F11" s="61">
        <f t="shared" si="0"/>
        <v>92.990654205607484</v>
      </c>
      <c r="G11" s="16">
        <v>1</v>
      </c>
    </row>
    <row r="12" spans="1:7" ht="31.5" x14ac:dyDescent="0.25">
      <c r="A12" s="8">
        <v>925</v>
      </c>
      <c r="B12" s="9" t="s">
        <v>9</v>
      </c>
      <c r="C12" s="105">
        <v>1</v>
      </c>
      <c r="D12" s="105">
        <v>3689</v>
      </c>
      <c r="E12" s="105">
        <v>680</v>
      </c>
      <c r="F12" s="61">
        <f t="shared" si="0"/>
        <v>18.433179723502306</v>
      </c>
      <c r="G12" s="16">
        <v>1</v>
      </c>
    </row>
    <row r="13" spans="1:7" ht="31.5" x14ac:dyDescent="0.25">
      <c r="A13" s="8">
        <v>926</v>
      </c>
      <c r="B13" s="9" t="s">
        <v>10</v>
      </c>
      <c r="C13" s="105">
        <v>1</v>
      </c>
      <c r="D13" s="105">
        <v>194</v>
      </c>
      <c r="E13" s="105">
        <v>187</v>
      </c>
      <c r="F13" s="61">
        <f t="shared" si="0"/>
        <v>96.391752577319593</v>
      </c>
      <c r="G13" s="16">
        <v>1</v>
      </c>
    </row>
    <row r="14" spans="1:7" ht="31.5" x14ac:dyDescent="0.25">
      <c r="A14" s="8">
        <v>929</v>
      </c>
      <c r="B14" s="9" t="s">
        <v>11</v>
      </c>
      <c r="C14" s="105">
        <v>1</v>
      </c>
      <c r="D14" s="87">
        <v>273</v>
      </c>
      <c r="E14" s="87">
        <v>73</v>
      </c>
      <c r="F14" s="61">
        <f t="shared" si="0"/>
        <v>26.739926739926741</v>
      </c>
      <c r="G14" s="16">
        <v>1</v>
      </c>
    </row>
    <row r="15" spans="1:7" ht="31.5" x14ac:dyDescent="0.25">
      <c r="A15" s="8">
        <v>930</v>
      </c>
      <c r="B15" s="9" t="s">
        <v>12</v>
      </c>
      <c r="C15" s="105">
        <v>1</v>
      </c>
      <c r="D15" s="105">
        <v>59</v>
      </c>
      <c r="E15" s="105">
        <v>90</v>
      </c>
      <c r="F15" s="61">
        <f t="shared" si="0"/>
        <v>152.54237288135593</v>
      </c>
      <c r="G15" s="16">
        <v>0</v>
      </c>
    </row>
    <row r="16" spans="1:7" ht="31.5" x14ac:dyDescent="0.25">
      <c r="A16" s="8">
        <v>934</v>
      </c>
      <c r="B16" s="9" t="s">
        <v>13</v>
      </c>
      <c r="C16" s="105">
        <v>1</v>
      </c>
      <c r="D16" s="105">
        <v>228</v>
      </c>
      <c r="E16" s="105">
        <v>123</v>
      </c>
      <c r="F16" s="61">
        <f t="shared" si="0"/>
        <v>53.94736842105263</v>
      </c>
      <c r="G16" s="16">
        <v>1</v>
      </c>
    </row>
    <row r="17" spans="1:7" ht="31.5" x14ac:dyDescent="0.25">
      <c r="A17" s="8">
        <v>942</v>
      </c>
      <c r="B17" s="9" t="s">
        <v>14</v>
      </c>
      <c r="C17" s="105">
        <v>1</v>
      </c>
      <c r="D17" s="105">
        <v>224</v>
      </c>
      <c r="E17" s="105">
        <v>297</v>
      </c>
      <c r="F17" s="61">
        <f t="shared" si="0"/>
        <v>132.58928571428572</v>
      </c>
      <c r="G17" s="16">
        <v>0</v>
      </c>
    </row>
    <row r="18" spans="1:7" ht="31.5" x14ac:dyDescent="0.25">
      <c r="A18" s="8">
        <v>962</v>
      </c>
      <c r="B18" s="9" t="s">
        <v>15</v>
      </c>
      <c r="C18" s="105">
        <v>1</v>
      </c>
      <c r="D18" s="105">
        <v>446</v>
      </c>
      <c r="E18" s="105">
        <v>438</v>
      </c>
      <c r="F18" s="61">
        <f t="shared" si="0"/>
        <v>98.206278026905821</v>
      </c>
      <c r="G18" s="16">
        <v>1</v>
      </c>
    </row>
    <row r="19" spans="1:7" ht="31.5" x14ac:dyDescent="0.25">
      <c r="A19" s="8">
        <v>972</v>
      </c>
      <c r="B19" s="9" t="s">
        <v>16</v>
      </c>
      <c r="C19" s="105">
        <v>1</v>
      </c>
      <c r="D19" s="105">
        <v>761</v>
      </c>
      <c r="E19" s="105">
        <v>657</v>
      </c>
      <c r="F19" s="61">
        <f t="shared" si="0"/>
        <v>86.333771353482263</v>
      </c>
      <c r="G19" s="16">
        <v>1</v>
      </c>
    </row>
    <row r="20" spans="1:7" ht="31.5" x14ac:dyDescent="0.25">
      <c r="A20" s="8">
        <v>982</v>
      </c>
      <c r="B20" s="9" t="s">
        <v>17</v>
      </c>
      <c r="C20" s="105">
        <v>1</v>
      </c>
      <c r="D20" s="105">
        <v>281</v>
      </c>
      <c r="E20" s="105">
        <v>323</v>
      </c>
      <c r="F20" s="61">
        <f t="shared" si="0"/>
        <v>114.94661921708185</v>
      </c>
      <c r="G20" s="16">
        <v>0</v>
      </c>
    </row>
    <row r="21" spans="1:7" ht="31.5" x14ac:dyDescent="0.25">
      <c r="A21" s="8">
        <v>992</v>
      </c>
      <c r="B21" s="9" t="s">
        <v>18</v>
      </c>
      <c r="C21" s="105">
        <v>1</v>
      </c>
      <c r="D21" s="105">
        <v>243</v>
      </c>
      <c r="E21" s="105">
        <v>228</v>
      </c>
      <c r="F21" s="61">
        <f t="shared" si="0"/>
        <v>93.827160493827151</v>
      </c>
      <c r="G21" s="16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13" zoomScaleNormal="100" zoomScaleSheetLayoutView="100" workbookViewId="0">
      <selection activeCell="H4" sqref="H4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.28515625" customWidth="1"/>
    <col min="5" max="5" width="25" customWidth="1"/>
    <col min="6" max="6" width="23" style="71" customWidth="1"/>
    <col min="7" max="7" width="16.140625" customWidth="1"/>
    <col min="8" max="8" width="13.28515625" customWidth="1"/>
  </cols>
  <sheetData>
    <row r="1" spans="1:8" ht="45.75" customHeight="1" x14ac:dyDescent="0.25">
      <c r="A1" s="230" t="s">
        <v>178</v>
      </c>
      <c r="B1" s="230"/>
      <c r="C1" s="230"/>
      <c r="D1" s="230"/>
      <c r="E1" s="230"/>
      <c r="F1" s="230"/>
      <c r="G1" s="230"/>
      <c r="H1" s="230"/>
    </row>
    <row r="2" spans="1:8" ht="135" customHeight="1" x14ac:dyDescent="0.25">
      <c r="A2" s="13" t="s">
        <v>19</v>
      </c>
      <c r="B2" s="13" t="s">
        <v>132</v>
      </c>
      <c r="C2" s="14" t="s">
        <v>151</v>
      </c>
      <c r="D2" s="129" t="s">
        <v>168</v>
      </c>
      <c r="E2" s="129" t="s">
        <v>169</v>
      </c>
      <c r="F2" s="129" t="s">
        <v>170</v>
      </c>
      <c r="G2" s="14" t="s">
        <v>31</v>
      </c>
      <c r="H2" s="14" t="s">
        <v>32</v>
      </c>
    </row>
    <row r="3" spans="1:8" ht="74.25" customHeight="1" x14ac:dyDescent="0.25">
      <c r="A3" s="21"/>
      <c r="B3" s="21"/>
      <c r="C3" s="14"/>
      <c r="D3" s="260" t="s">
        <v>180</v>
      </c>
      <c r="E3" s="261"/>
      <c r="F3" s="152" t="s">
        <v>179</v>
      </c>
      <c r="G3" s="14"/>
      <c r="H3" s="14"/>
    </row>
    <row r="4" spans="1:8" ht="23.25" customHeight="1" x14ac:dyDescent="0.25">
      <c r="A4" s="8">
        <v>901</v>
      </c>
      <c r="B4" s="9" t="s">
        <v>0</v>
      </c>
      <c r="C4" s="16">
        <v>1</v>
      </c>
      <c r="D4" s="101">
        <v>4443</v>
      </c>
      <c r="E4" s="101">
        <v>4378.7</v>
      </c>
      <c r="F4" s="26">
        <v>4300.6000000000004</v>
      </c>
      <c r="G4" s="51">
        <f>(D4-E4)/F4</f>
        <v>1.4951402129935398E-2</v>
      </c>
      <c r="H4" s="51">
        <f>IF(G4&lt;0,0,IF(AND(G4&gt;=0,G4&lt;0.1),(1-G4/0.1),IF(G4&gt;=0.1,0)))</f>
        <v>0.85048597870064602</v>
      </c>
    </row>
    <row r="5" spans="1:8" ht="20.25" customHeight="1" x14ac:dyDescent="0.25">
      <c r="A5" s="8">
        <v>902</v>
      </c>
      <c r="B5" s="9" t="s">
        <v>1</v>
      </c>
      <c r="C5" s="16">
        <v>1</v>
      </c>
      <c r="D5" s="101">
        <v>519778.4</v>
      </c>
      <c r="E5" s="101">
        <v>491463.4</v>
      </c>
      <c r="F5" s="30">
        <v>478121.2</v>
      </c>
      <c r="G5" s="51">
        <f t="shared" ref="G5:G22" si="0">(D5-E5)/F5</f>
        <v>5.9221385707222352E-2</v>
      </c>
      <c r="H5" s="51">
        <f t="shared" ref="H5:H22" si="1">IF(G5&lt;0,0,IF(AND(G5&gt;=0,G5&lt;0.1),(1-G5/0.1),IF(G5&gt;=0.1,0)))</f>
        <v>0.40778614292777648</v>
      </c>
    </row>
    <row r="6" spans="1:8" ht="31.5" x14ac:dyDescent="0.25">
      <c r="A6" s="8">
        <v>905</v>
      </c>
      <c r="B6" s="9" t="s">
        <v>2</v>
      </c>
      <c r="C6" s="16">
        <v>1</v>
      </c>
      <c r="D6" s="101">
        <v>15795.2</v>
      </c>
      <c r="E6" s="101">
        <v>15652.9</v>
      </c>
      <c r="F6" s="26">
        <v>15586.3</v>
      </c>
      <c r="G6" s="51">
        <f t="shared" si="0"/>
        <v>9.1298127201453264E-3</v>
      </c>
      <c r="H6" s="51">
        <f t="shared" si="1"/>
        <v>0.90870187279854675</v>
      </c>
    </row>
    <row r="7" spans="1:8" ht="31.5" x14ac:dyDescent="0.25">
      <c r="A7" s="8">
        <v>908</v>
      </c>
      <c r="B7" s="9" t="s">
        <v>3</v>
      </c>
      <c r="C7" s="16">
        <v>1</v>
      </c>
      <c r="D7" s="101">
        <v>1699.2</v>
      </c>
      <c r="E7" s="101">
        <v>1670.3</v>
      </c>
      <c r="F7" s="26">
        <v>1670.8</v>
      </c>
      <c r="G7" s="51">
        <f t="shared" si="0"/>
        <v>1.7297103184103477E-2</v>
      </c>
      <c r="H7" s="51">
        <f t="shared" si="1"/>
        <v>0.82702896815896521</v>
      </c>
    </row>
    <row r="8" spans="1:8" ht="31.5" x14ac:dyDescent="0.25">
      <c r="A8" s="8">
        <v>910</v>
      </c>
      <c r="B8" s="9" t="s">
        <v>4</v>
      </c>
      <c r="C8" s="16">
        <v>1</v>
      </c>
      <c r="D8" s="101">
        <v>1911.6</v>
      </c>
      <c r="E8" s="101">
        <v>1892.1</v>
      </c>
      <c r="F8" s="26">
        <v>1897.4</v>
      </c>
      <c r="G8" s="51">
        <f t="shared" si="0"/>
        <v>1.0277221460946558E-2</v>
      </c>
      <c r="H8" s="51">
        <f t="shared" si="1"/>
        <v>0.89722778539053438</v>
      </c>
    </row>
    <row r="9" spans="1:8" ht="31.5" x14ac:dyDescent="0.25">
      <c r="A9" s="8">
        <v>918</v>
      </c>
      <c r="B9" s="9" t="s">
        <v>5</v>
      </c>
      <c r="C9" s="16">
        <v>1</v>
      </c>
      <c r="D9" s="101">
        <v>2196511.7999999998</v>
      </c>
      <c r="E9" s="101">
        <v>1901892.7</v>
      </c>
      <c r="F9" s="26">
        <v>1805127.1</v>
      </c>
      <c r="G9" s="51">
        <f t="shared" si="0"/>
        <v>0.16321238543258249</v>
      </c>
      <c r="H9" s="51">
        <f t="shared" si="1"/>
        <v>0</v>
      </c>
    </row>
    <row r="10" spans="1:8" ht="31.5" x14ac:dyDescent="0.25">
      <c r="A10" s="8">
        <v>921</v>
      </c>
      <c r="B10" s="9" t="s">
        <v>6</v>
      </c>
      <c r="C10" s="16">
        <v>1</v>
      </c>
      <c r="D10" s="101">
        <v>100743.9</v>
      </c>
      <c r="E10" s="101">
        <v>100619.4</v>
      </c>
      <c r="F10" s="26">
        <v>100610.8</v>
      </c>
      <c r="G10" s="51">
        <f t="shared" si="0"/>
        <v>1.2374417060593893E-3</v>
      </c>
      <c r="H10" s="51">
        <f t="shared" si="1"/>
        <v>0.98762558293940605</v>
      </c>
    </row>
    <row r="11" spans="1:8" ht="35.25" customHeight="1" x14ac:dyDescent="0.25">
      <c r="A11" s="8">
        <v>922</v>
      </c>
      <c r="B11" s="9" t="s">
        <v>7</v>
      </c>
      <c r="C11" s="16">
        <v>1</v>
      </c>
      <c r="D11" s="101">
        <v>434.2</v>
      </c>
      <c r="E11" s="101">
        <v>431.1</v>
      </c>
      <c r="F11" s="27">
        <v>431.1</v>
      </c>
      <c r="G11" s="51">
        <f t="shared" si="0"/>
        <v>7.1909069821386356E-3</v>
      </c>
      <c r="H11" s="51">
        <f t="shared" si="1"/>
        <v>0.92809093017861366</v>
      </c>
    </row>
    <row r="12" spans="1:8" ht="31.5" x14ac:dyDescent="0.25">
      <c r="A12" s="8">
        <v>923</v>
      </c>
      <c r="B12" s="9" t="s">
        <v>8</v>
      </c>
      <c r="C12" s="16">
        <v>1</v>
      </c>
      <c r="D12" s="101">
        <v>916480.2</v>
      </c>
      <c r="E12" s="101">
        <v>383656.1</v>
      </c>
      <c r="F12" s="26">
        <v>356354.4</v>
      </c>
      <c r="G12" s="51">
        <f t="shared" si="0"/>
        <v>1.4952084217284813</v>
      </c>
      <c r="H12" s="51">
        <f t="shared" si="1"/>
        <v>0</v>
      </c>
    </row>
    <row r="13" spans="1:8" ht="31.5" x14ac:dyDescent="0.25">
      <c r="A13" s="8">
        <v>925</v>
      </c>
      <c r="B13" s="9" t="s">
        <v>9</v>
      </c>
      <c r="C13" s="16">
        <v>1</v>
      </c>
      <c r="D13" s="101">
        <v>58167.3</v>
      </c>
      <c r="E13" s="101">
        <v>57594.7</v>
      </c>
      <c r="F13" s="26">
        <v>58151.4</v>
      </c>
      <c r="G13" s="51">
        <f t="shared" si="0"/>
        <v>9.8467104833246631E-3</v>
      </c>
      <c r="H13" s="51">
        <f t="shared" si="1"/>
        <v>0.90153289516675339</v>
      </c>
    </row>
    <row r="14" spans="1:8" ht="31.5" x14ac:dyDescent="0.25">
      <c r="A14" s="8">
        <v>926</v>
      </c>
      <c r="B14" s="9" t="s">
        <v>10</v>
      </c>
      <c r="C14" s="16">
        <v>1</v>
      </c>
      <c r="D14" s="101">
        <v>6171.4</v>
      </c>
      <c r="E14" s="101">
        <v>5524.6</v>
      </c>
      <c r="F14" s="26">
        <v>5414.5</v>
      </c>
      <c r="G14" s="51">
        <f t="shared" si="0"/>
        <v>0.1194570135746605</v>
      </c>
      <c r="H14" s="51">
        <f t="shared" si="1"/>
        <v>0</v>
      </c>
    </row>
    <row r="15" spans="1:8" ht="31.5" x14ac:dyDescent="0.25">
      <c r="A15" s="8">
        <v>929</v>
      </c>
      <c r="B15" s="9" t="s">
        <v>11</v>
      </c>
      <c r="C15" s="16">
        <v>1</v>
      </c>
      <c r="D15" s="101">
        <v>7230.4</v>
      </c>
      <c r="E15" s="101">
        <v>6468.9</v>
      </c>
      <c r="F15" s="26">
        <v>6352</v>
      </c>
      <c r="G15" s="51">
        <f t="shared" si="0"/>
        <v>0.11988350125944584</v>
      </c>
      <c r="H15" s="51">
        <f t="shared" si="1"/>
        <v>0</v>
      </c>
    </row>
    <row r="16" spans="1:8" ht="31.5" x14ac:dyDescent="0.25">
      <c r="A16" s="8">
        <v>930</v>
      </c>
      <c r="B16" s="9" t="s">
        <v>12</v>
      </c>
      <c r="C16" s="16">
        <v>1</v>
      </c>
      <c r="D16" s="101">
        <v>8699.2999999999993</v>
      </c>
      <c r="E16" s="101">
        <v>7096.5</v>
      </c>
      <c r="F16" s="26">
        <v>8195.7000000000007</v>
      </c>
      <c r="G16" s="51">
        <f t="shared" si="0"/>
        <v>0.19556596751955282</v>
      </c>
      <c r="H16" s="51">
        <f t="shared" si="1"/>
        <v>0</v>
      </c>
    </row>
    <row r="17" spans="1:8" ht="31.5" x14ac:dyDescent="0.25">
      <c r="A17" s="8">
        <v>934</v>
      </c>
      <c r="B17" s="9" t="s">
        <v>13</v>
      </c>
      <c r="C17" s="16">
        <v>1</v>
      </c>
      <c r="D17" s="101">
        <v>3544.7</v>
      </c>
      <c r="E17" s="101">
        <v>2967.5</v>
      </c>
      <c r="F17" s="26">
        <v>3541.3</v>
      </c>
      <c r="G17" s="51">
        <f t="shared" si="0"/>
        <v>0.16299099200858436</v>
      </c>
      <c r="H17" s="51">
        <f t="shared" si="1"/>
        <v>0</v>
      </c>
    </row>
    <row r="18" spans="1:8" ht="31.5" x14ac:dyDescent="0.25">
      <c r="A18" s="8">
        <v>942</v>
      </c>
      <c r="B18" s="9" t="s">
        <v>14</v>
      </c>
      <c r="C18" s="16">
        <v>1</v>
      </c>
      <c r="D18" s="101">
        <v>2732948.2</v>
      </c>
      <c r="E18" s="101">
        <v>2675462.2000000002</v>
      </c>
      <c r="F18" s="26">
        <v>2645631.7999999998</v>
      </c>
      <c r="G18" s="51">
        <f t="shared" si="0"/>
        <v>2.17286471987523E-2</v>
      </c>
      <c r="H18" s="51">
        <f t="shared" si="1"/>
        <v>0.78271352801247707</v>
      </c>
    </row>
    <row r="19" spans="1:8" ht="31.5" x14ac:dyDescent="0.25">
      <c r="A19" s="8">
        <v>962</v>
      </c>
      <c r="B19" s="9" t="s">
        <v>15</v>
      </c>
      <c r="C19" s="16">
        <v>1</v>
      </c>
      <c r="D19" s="101">
        <v>154164.79999999999</v>
      </c>
      <c r="E19" s="101">
        <v>152753.4</v>
      </c>
      <c r="F19" s="26">
        <v>150193.20000000001</v>
      </c>
      <c r="G19" s="51">
        <f t="shared" si="0"/>
        <v>9.3972297014777908E-3</v>
      </c>
      <c r="H19" s="51">
        <f t="shared" si="1"/>
        <v>0.90602770298522206</v>
      </c>
    </row>
    <row r="20" spans="1:8" ht="31.5" x14ac:dyDescent="0.25">
      <c r="A20" s="8">
        <v>972</v>
      </c>
      <c r="B20" s="9" t="s">
        <v>16</v>
      </c>
      <c r="C20" s="16">
        <v>1</v>
      </c>
      <c r="D20" s="101">
        <v>125798.3</v>
      </c>
      <c r="E20" s="101">
        <v>124462.6</v>
      </c>
      <c r="F20" s="26">
        <v>123671.6</v>
      </c>
      <c r="G20" s="51">
        <f t="shared" si="0"/>
        <v>1.0800377774687132E-2</v>
      </c>
      <c r="H20" s="51">
        <f t="shared" si="1"/>
        <v>0.89199622225312869</v>
      </c>
    </row>
    <row r="21" spans="1:8" ht="31.5" x14ac:dyDescent="0.25">
      <c r="A21" s="8">
        <v>982</v>
      </c>
      <c r="B21" s="9" t="s">
        <v>17</v>
      </c>
      <c r="C21" s="16">
        <v>1</v>
      </c>
      <c r="D21" s="101">
        <v>123504.7</v>
      </c>
      <c r="E21" s="101">
        <v>121801.7</v>
      </c>
      <c r="F21" s="26">
        <v>121618.9</v>
      </c>
      <c r="G21" s="51">
        <f t="shared" si="0"/>
        <v>1.4002757795046658E-2</v>
      </c>
      <c r="H21" s="51">
        <f t="shared" si="1"/>
        <v>0.85997242204953339</v>
      </c>
    </row>
    <row r="22" spans="1:8" ht="31.5" x14ac:dyDescent="0.25">
      <c r="A22" s="8">
        <v>992</v>
      </c>
      <c r="B22" s="9" t="s">
        <v>18</v>
      </c>
      <c r="C22" s="16">
        <v>1</v>
      </c>
      <c r="D22" s="101">
        <v>230506.8</v>
      </c>
      <c r="E22" s="101">
        <v>227980.6</v>
      </c>
      <c r="F22" s="26">
        <v>227711.1</v>
      </c>
      <c r="G22" s="51">
        <f t="shared" si="0"/>
        <v>1.1093881677265546E-2</v>
      </c>
      <c r="H22" s="51">
        <f t="shared" si="1"/>
        <v>0.88906118322734451</v>
      </c>
    </row>
  </sheetData>
  <mergeCells count="2">
    <mergeCell ref="A1:H1"/>
    <mergeCell ref="D3:E3"/>
  </mergeCells>
  <pageMargins left="0.78740157480314965" right="0.39370078740157483" top="0.39370078740157483" bottom="0.78740157480314965" header="0.31496062992125984" footer="0.31496062992125984"/>
  <pageSetup paperSize="9" scale="54" orientation="portrait" r:id="rId1"/>
  <rowBreaks count="1" manualBreakCount="1">
    <brk id="4" max="16383" man="1"/>
  </rowBreaks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13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19.8554687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39" customHeight="1" x14ac:dyDescent="0.25">
      <c r="A1" s="230" t="s">
        <v>177</v>
      </c>
      <c r="B1" s="230"/>
      <c r="C1" s="230"/>
      <c r="D1" s="230"/>
      <c r="E1" s="230"/>
      <c r="F1" s="230"/>
      <c r="G1" s="230"/>
    </row>
    <row r="2" spans="1:7" ht="177" customHeight="1" x14ac:dyDescent="0.25">
      <c r="A2" s="99" t="s">
        <v>19</v>
      </c>
      <c r="B2" s="99" t="s">
        <v>132</v>
      </c>
      <c r="C2" s="109" t="s">
        <v>131</v>
      </c>
      <c r="D2" s="100" t="s">
        <v>141</v>
      </c>
      <c r="E2" s="100" t="s">
        <v>142</v>
      </c>
      <c r="F2" s="109" t="s">
        <v>90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05">
        <v>1</v>
      </c>
      <c r="D3" s="72">
        <v>0</v>
      </c>
      <c r="E3" s="105">
        <v>1</v>
      </c>
      <c r="F3" s="61">
        <f>D3/E3</f>
        <v>0</v>
      </c>
      <c r="G3" s="31">
        <v>1</v>
      </c>
    </row>
    <row r="4" spans="1:7" ht="20.25" customHeight="1" x14ac:dyDescent="0.25">
      <c r="A4" s="8">
        <v>902</v>
      </c>
      <c r="B4" s="9" t="s">
        <v>1</v>
      </c>
      <c r="C4" s="87">
        <v>1</v>
      </c>
      <c r="D4" s="73">
        <v>212</v>
      </c>
      <c r="E4" s="105">
        <v>9</v>
      </c>
      <c r="F4" s="61">
        <f t="shared" ref="F4:F21" si="0">D4/E4</f>
        <v>23.555555555555557</v>
      </c>
      <c r="G4" s="31">
        <v>0</v>
      </c>
    </row>
    <row r="5" spans="1:7" ht="31.5" x14ac:dyDescent="0.25">
      <c r="A5" s="8">
        <v>905</v>
      </c>
      <c r="B5" s="9" t="s">
        <v>2</v>
      </c>
      <c r="C5" s="105">
        <v>1</v>
      </c>
      <c r="D5" s="73">
        <v>21</v>
      </c>
      <c r="E5" s="105">
        <v>1</v>
      </c>
      <c r="F5" s="61">
        <f t="shared" si="0"/>
        <v>21</v>
      </c>
      <c r="G5" s="31">
        <v>0</v>
      </c>
    </row>
    <row r="6" spans="1:7" ht="31.5" x14ac:dyDescent="0.25">
      <c r="A6" s="8">
        <v>908</v>
      </c>
      <c r="B6" s="9" t="s">
        <v>3</v>
      </c>
      <c r="C6" s="105">
        <v>1</v>
      </c>
      <c r="D6" s="73">
        <v>0</v>
      </c>
      <c r="E6" s="105">
        <v>1</v>
      </c>
      <c r="F6" s="61">
        <f t="shared" si="0"/>
        <v>0</v>
      </c>
      <c r="G6" s="31">
        <v>1</v>
      </c>
    </row>
    <row r="7" spans="1:7" ht="31.5" x14ac:dyDescent="0.25">
      <c r="A7" s="8">
        <v>910</v>
      </c>
      <c r="B7" s="9" t="s">
        <v>4</v>
      </c>
      <c r="C7" s="105">
        <v>1</v>
      </c>
      <c r="D7" s="73">
        <v>0</v>
      </c>
      <c r="E7" s="105">
        <v>1</v>
      </c>
      <c r="F7" s="61">
        <f t="shared" si="0"/>
        <v>0</v>
      </c>
      <c r="G7" s="31">
        <v>1</v>
      </c>
    </row>
    <row r="8" spans="1:7" ht="31.5" x14ac:dyDescent="0.25">
      <c r="A8" s="8">
        <v>918</v>
      </c>
      <c r="B8" s="9" t="s">
        <v>5</v>
      </c>
      <c r="C8" s="105">
        <v>1</v>
      </c>
      <c r="D8" s="73">
        <v>4</v>
      </c>
      <c r="E8" s="105">
        <v>2</v>
      </c>
      <c r="F8" s="61">
        <f t="shared" si="0"/>
        <v>2</v>
      </c>
      <c r="G8" s="31">
        <v>0</v>
      </c>
    </row>
    <row r="9" spans="1:7" ht="31.5" x14ac:dyDescent="0.25">
      <c r="A9" s="8">
        <v>921</v>
      </c>
      <c r="B9" s="9" t="s">
        <v>6</v>
      </c>
      <c r="C9" s="105">
        <v>1</v>
      </c>
      <c r="D9" s="73">
        <v>26</v>
      </c>
      <c r="E9" s="105">
        <v>3</v>
      </c>
      <c r="F9" s="61">
        <f t="shared" si="0"/>
        <v>8.6666666666666661</v>
      </c>
      <c r="G9" s="31">
        <v>0</v>
      </c>
    </row>
    <row r="10" spans="1:7" ht="35.25" customHeight="1" x14ac:dyDescent="0.25">
      <c r="A10" s="8">
        <v>922</v>
      </c>
      <c r="B10" s="9" t="s">
        <v>7</v>
      </c>
      <c r="C10" s="105">
        <v>1</v>
      </c>
      <c r="D10" s="73">
        <v>0</v>
      </c>
      <c r="E10" s="105">
        <v>1</v>
      </c>
      <c r="F10" s="61">
        <f t="shared" si="0"/>
        <v>0</v>
      </c>
      <c r="G10" s="31">
        <v>1</v>
      </c>
    </row>
    <row r="11" spans="1:7" ht="31.5" x14ac:dyDescent="0.25">
      <c r="A11" s="8">
        <v>923</v>
      </c>
      <c r="B11" s="9" t="s">
        <v>8</v>
      </c>
      <c r="C11" s="105">
        <v>1</v>
      </c>
      <c r="D11" s="73">
        <v>6</v>
      </c>
      <c r="E11" s="105">
        <v>2</v>
      </c>
      <c r="F11" s="61">
        <f t="shared" si="0"/>
        <v>3</v>
      </c>
      <c r="G11" s="31">
        <v>0</v>
      </c>
    </row>
    <row r="12" spans="1:7" ht="31.5" x14ac:dyDescent="0.25">
      <c r="A12" s="8">
        <v>925</v>
      </c>
      <c r="B12" s="9" t="s">
        <v>9</v>
      </c>
      <c r="C12" s="105">
        <v>1</v>
      </c>
      <c r="D12" s="73">
        <v>1</v>
      </c>
      <c r="E12" s="105">
        <v>5</v>
      </c>
      <c r="F12" s="61">
        <f t="shared" si="0"/>
        <v>0.2</v>
      </c>
      <c r="G12" s="31">
        <v>0.5</v>
      </c>
    </row>
    <row r="13" spans="1:7" ht="31.5" x14ac:dyDescent="0.25">
      <c r="A13" s="8">
        <v>926</v>
      </c>
      <c r="B13" s="9" t="s">
        <v>10</v>
      </c>
      <c r="C13" s="105">
        <v>1</v>
      </c>
      <c r="D13" s="73">
        <v>0</v>
      </c>
      <c r="E13" s="105">
        <v>2</v>
      </c>
      <c r="F13" s="61">
        <f t="shared" si="0"/>
        <v>0</v>
      </c>
      <c r="G13" s="31">
        <v>1</v>
      </c>
    </row>
    <row r="14" spans="1:7" ht="31.5" x14ac:dyDescent="0.25">
      <c r="A14" s="8">
        <v>929</v>
      </c>
      <c r="B14" s="9" t="s">
        <v>11</v>
      </c>
      <c r="C14" s="105">
        <v>1</v>
      </c>
      <c r="D14" s="73">
        <v>0</v>
      </c>
      <c r="E14" s="87">
        <v>2</v>
      </c>
      <c r="F14" s="61">
        <f t="shared" si="0"/>
        <v>0</v>
      </c>
      <c r="G14" s="31">
        <v>1</v>
      </c>
    </row>
    <row r="15" spans="1:7" ht="31.5" x14ac:dyDescent="0.25">
      <c r="A15" s="8">
        <v>930</v>
      </c>
      <c r="B15" s="9" t="s">
        <v>12</v>
      </c>
      <c r="C15" s="105">
        <v>1</v>
      </c>
      <c r="D15" s="73">
        <v>0</v>
      </c>
      <c r="E15" s="105">
        <v>1</v>
      </c>
      <c r="F15" s="61">
        <f t="shared" si="0"/>
        <v>0</v>
      </c>
      <c r="G15" s="31">
        <v>1</v>
      </c>
    </row>
    <row r="16" spans="1:7" ht="31.5" x14ac:dyDescent="0.25">
      <c r="A16" s="8">
        <v>934</v>
      </c>
      <c r="B16" s="9" t="s">
        <v>13</v>
      </c>
      <c r="C16" s="105">
        <v>1</v>
      </c>
      <c r="D16" s="73">
        <v>0</v>
      </c>
      <c r="E16" s="105">
        <v>3</v>
      </c>
      <c r="F16" s="61">
        <f t="shared" si="0"/>
        <v>0</v>
      </c>
      <c r="G16" s="31">
        <v>1</v>
      </c>
    </row>
    <row r="17" spans="1:7" ht="31.5" x14ac:dyDescent="0.25">
      <c r="A17" s="8">
        <v>942</v>
      </c>
      <c r="B17" s="9" t="s">
        <v>14</v>
      </c>
      <c r="C17" s="105">
        <v>1</v>
      </c>
      <c r="D17" s="73">
        <v>2</v>
      </c>
      <c r="E17" s="105">
        <v>3</v>
      </c>
      <c r="F17" s="61">
        <f t="shared" si="0"/>
        <v>0.66666666666666663</v>
      </c>
      <c r="G17" s="31">
        <v>0.5</v>
      </c>
    </row>
    <row r="18" spans="1:7" ht="31.5" x14ac:dyDescent="0.25">
      <c r="A18" s="8">
        <v>962</v>
      </c>
      <c r="B18" s="9" t="s">
        <v>15</v>
      </c>
      <c r="C18" s="105">
        <v>1</v>
      </c>
      <c r="D18" s="73">
        <v>5</v>
      </c>
      <c r="E18" s="105">
        <v>2</v>
      </c>
      <c r="F18" s="61">
        <f t="shared" si="0"/>
        <v>2.5</v>
      </c>
      <c r="G18" s="31">
        <v>0</v>
      </c>
    </row>
    <row r="19" spans="1:7" ht="31.5" x14ac:dyDescent="0.25">
      <c r="A19" s="8">
        <v>972</v>
      </c>
      <c r="B19" s="9" t="s">
        <v>16</v>
      </c>
      <c r="C19" s="105">
        <v>1</v>
      </c>
      <c r="D19" s="74">
        <v>20</v>
      </c>
      <c r="E19" s="105">
        <v>2</v>
      </c>
      <c r="F19" s="61">
        <f t="shared" si="0"/>
        <v>10</v>
      </c>
      <c r="G19" s="31">
        <v>0</v>
      </c>
    </row>
    <row r="20" spans="1:7" ht="31.5" x14ac:dyDescent="0.25">
      <c r="A20" s="8">
        <v>982</v>
      </c>
      <c r="B20" s="9" t="s">
        <v>17</v>
      </c>
      <c r="C20" s="105">
        <v>1</v>
      </c>
      <c r="D20" s="74">
        <v>1</v>
      </c>
      <c r="E20" s="105">
        <v>2</v>
      </c>
      <c r="F20" s="61">
        <f t="shared" si="0"/>
        <v>0.5</v>
      </c>
      <c r="G20" s="31">
        <v>0.5</v>
      </c>
    </row>
    <row r="21" spans="1:7" ht="31.5" x14ac:dyDescent="0.25">
      <c r="A21" s="8">
        <v>992</v>
      </c>
      <c r="B21" s="9" t="s">
        <v>18</v>
      </c>
      <c r="C21" s="105">
        <v>1</v>
      </c>
      <c r="D21" s="74">
        <v>3</v>
      </c>
      <c r="E21" s="105">
        <v>2</v>
      </c>
      <c r="F21" s="61">
        <f t="shared" si="0"/>
        <v>1.5</v>
      </c>
      <c r="G21" s="31">
        <v>0.5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5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F4" sqref="F4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15.28515625" style="71" customWidth="1"/>
    <col min="6" max="6" width="18.28515625" style="71" customWidth="1"/>
    <col min="7" max="7" width="17.140625" style="71" customWidth="1"/>
    <col min="8" max="16384" width="9.140625" style="71"/>
  </cols>
  <sheetData>
    <row r="1" spans="1:7" ht="39" customHeight="1" x14ac:dyDescent="0.25">
      <c r="A1" s="230" t="s">
        <v>176</v>
      </c>
      <c r="B1" s="230"/>
      <c r="C1" s="230"/>
      <c r="D1" s="230"/>
      <c r="E1" s="230"/>
      <c r="F1" s="230"/>
      <c r="G1" s="230"/>
    </row>
    <row r="2" spans="1:7" ht="162" customHeight="1" x14ac:dyDescent="0.25">
      <c r="A2" s="99" t="s">
        <v>19</v>
      </c>
      <c r="B2" s="99" t="s">
        <v>132</v>
      </c>
      <c r="C2" s="109" t="s">
        <v>131</v>
      </c>
      <c r="D2" s="100" t="s">
        <v>103</v>
      </c>
      <c r="E2" s="100" t="s">
        <v>87</v>
      </c>
      <c r="F2" s="109" t="s">
        <v>94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05">
        <v>0</v>
      </c>
      <c r="D3" s="106" t="s">
        <v>59</v>
      </c>
      <c r="E3" s="106" t="s">
        <v>59</v>
      </c>
      <c r="F3" s="106" t="s">
        <v>59</v>
      </c>
      <c r="G3" s="106">
        <v>0</v>
      </c>
    </row>
    <row r="4" spans="1:7" ht="20.25" customHeight="1" x14ac:dyDescent="0.25">
      <c r="A4" s="8">
        <v>902</v>
      </c>
      <c r="B4" s="9" t="s">
        <v>1</v>
      </c>
      <c r="C4" s="87">
        <v>1</v>
      </c>
      <c r="D4" s="73">
        <v>2</v>
      </c>
      <c r="E4" s="105">
        <v>3</v>
      </c>
      <c r="F4" s="70">
        <f>D4/E4</f>
        <v>0.66666666666666663</v>
      </c>
      <c r="G4" s="16">
        <v>0.5</v>
      </c>
    </row>
    <row r="5" spans="1:7" ht="31.5" x14ac:dyDescent="0.25">
      <c r="A5" s="8">
        <v>905</v>
      </c>
      <c r="B5" s="9" t="s">
        <v>2</v>
      </c>
      <c r="C5" s="105">
        <v>0</v>
      </c>
      <c r="D5" s="106" t="s">
        <v>59</v>
      </c>
      <c r="E5" s="106" t="s">
        <v>59</v>
      </c>
      <c r="F5" s="106" t="s">
        <v>59</v>
      </c>
      <c r="G5" s="106">
        <v>0</v>
      </c>
    </row>
    <row r="6" spans="1:7" ht="31.5" x14ac:dyDescent="0.25">
      <c r="A6" s="8">
        <v>908</v>
      </c>
      <c r="B6" s="9" t="s">
        <v>3</v>
      </c>
      <c r="C6" s="105">
        <v>0</v>
      </c>
      <c r="D6" s="106" t="s">
        <v>59</v>
      </c>
      <c r="E6" s="106" t="s">
        <v>59</v>
      </c>
      <c r="F6" s="106" t="s">
        <v>59</v>
      </c>
      <c r="G6" s="106">
        <v>0</v>
      </c>
    </row>
    <row r="7" spans="1:7" ht="31.5" x14ac:dyDescent="0.25">
      <c r="A7" s="8">
        <v>910</v>
      </c>
      <c r="B7" s="9" t="s">
        <v>4</v>
      </c>
      <c r="C7" s="105">
        <v>0</v>
      </c>
      <c r="D7" s="106" t="s">
        <v>59</v>
      </c>
      <c r="E7" s="106" t="s">
        <v>59</v>
      </c>
      <c r="F7" s="106" t="s">
        <v>59</v>
      </c>
      <c r="G7" s="106">
        <v>0</v>
      </c>
    </row>
    <row r="8" spans="1:7" ht="31.5" x14ac:dyDescent="0.25">
      <c r="A8" s="8">
        <v>918</v>
      </c>
      <c r="B8" s="9" t="s">
        <v>5</v>
      </c>
      <c r="C8" s="105">
        <v>0</v>
      </c>
      <c r="D8" s="106" t="s">
        <v>59</v>
      </c>
      <c r="E8" s="106" t="s">
        <v>59</v>
      </c>
      <c r="F8" s="106" t="s">
        <v>59</v>
      </c>
      <c r="G8" s="106">
        <v>0</v>
      </c>
    </row>
    <row r="9" spans="1:7" ht="31.5" x14ac:dyDescent="0.25">
      <c r="A9" s="8">
        <v>921</v>
      </c>
      <c r="B9" s="9" t="s">
        <v>6</v>
      </c>
      <c r="C9" s="105">
        <v>0</v>
      </c>
      <c r="D9" s="106" t="s">
        <v>59</v>
      </c>
      <c r="E9" s="106" t="s">
        <v>59</v>
      </c>
      <c r="F9" s="106" t="s">
        <v>59</v>
      </c>
      <c r="G9" s="106">
        <v>0</v>
      </c>
    </row>
    <row r="10" spans="1:7" ht="35.25" customHeight="1" x14ac:dyDescent="0.25">
      <c r="A10" s="8">
        <v>922</v>
      </c>
      <c r="B10" s="9" t="s">
        <v>7</v>
      </c>
      <c r="C10" s="105">
        <v>0</v>
      </c>
      <c r="D10" s="73" t="s">
        <v>59</v>
      </c>
      <c r="E10" s="61" t="s">
        <v>59</v>
      </c>
      <c r="F10" s="61" t="s">
        <v>59</v>
      </c>
      <c r="G10" s="158">
        <v>0</v>
      </c>
    </row>
    <row r="11" spans="1:7" ht="31.5" x14ac:dyDescent="0.25">
      <c r="A11" s="8">
        <v>923</v>
      </c>
      <c r="B11" s="9" t="s">
        <v>8</v>
      </c>
      <c r="C11" s="87">
        <v>1</v>
      </c>
      <c r="D11" s="73">
        <v>2</v>
      </c>
      <c r="E11" s="105">
        <v>2</v>
      </c>
      <c r="F11" s="70">
        <f>D11/E11</f>
        <v>1</v>
      </c>
      <c r="G11" s="16">
        <v>0.5</v>
      </c>
    </row>
    <row r="12" spans="1:7" ht="31.5" x14ac:dyDescent="0.25">
      <c r="A12" s="8">
        <v>925</v>
      </c>
      <c r="B12" s="9" t="s">
        <v>9</v>
      </c>
      <c r="C12" s="87">
        <v>1</v>
      </c>
      <c r="D12" s="73">
        <v>10</v>
      </c>
      <c r="E12" s="105">
        <v>168</v>
      </c>
      <c r="F12" s="70">
        <f>D12/E12</f>
        <v>5.9523809523809521E-2</v>
      </c>
      <c r="G12" s="16">
        <v>0.5</v>
      </c>
    </row>
    <row r="13" spans="1:7" ht="31.5" x14ac:dyDescent="0.25">
      <c r="A13" s="8">
        <v>926</v>
      </c>
      <c r="B13" s="9" t="s">
        <v>10</v>
      </c>
      <c r="C13" s="87">
        <v>1</v>
      </c>
      <c r="D13" s="73">
        <v>2</v>
      </c>
      <c r="E13" s="105">
        <v>36</v>
      </c>
      <c r="F13" s="70">
        <f t="shared" ref="F13:F14" si="0">D13/E13</f>
        <v>5.5555555555555552E-2</v>
      </c>
      <c r="G13" s="16">
        <v>0.5</v>
      </c>
    </row>
    <row r="14" spans="1:7" ht="31.5" x14ac:dyDescent="0.25">
      <c r="A14" s="8">
        <v>929</v>
      </c>
      <c r="B14" s="9" t="s">
        <v>11</v>
      </c>
      <c r="C14" s="87">
        <v>1</v>
      </c>
      <c r="D14" s="73">
        <v>2</v>
      </c>
      <c r="E14" s="87">
        <v>18</v>
      </c>
      <c r="F14" s="70">
        <f t="shared" si="0"/>
        <v>0.1111111111111111</v>
      </c>
      <c r="G14" s="16">
        <v>0.5</v>
      </c>
    </row>
    <row r="15" spans="1:7" ht="31.5" x14ac:dyDescent="0.25">
      <c r="A15" s="8">
        <v>930</v>
      </c>
      <c r="B15" s="9" t="s">
        <v>12</v>
      </c>
      <c r="C15" s="105">
        <v>0</v>
      </c>
      <c r="D15" s="106" t="s">
        <v>59</v>
      </c>
      <c r="E15" s="106" t="s">
        <v>59</v>
      </c>
      <c r="F15" s="106" t="s">
        <v>59</v>
      </c>
      <c r="G15" s="106">
        <v>0</v>
      </c>
    </row>
    <row r="16" spans="1:7" ht="31.5" x14ac:dyDescent="0.25">
      <c r="A16" s="8">
        <v>934</v>
      </c>
      <c r="B16" s="9" t="s">
        <v>13</v>
      </c>
      <c r="C16" s="105">
        <v>0</v>
      </c>
      <c r="D16" s="106" t="s">
        <v>59</v>
      </c>
      <c r="E16" s="106" t="s">
        <v>59</v>
      </c>
      <c r="F16" s="106" t="s">
        <v>59</v>
      </c>
      <c r="G16" s="106">
        <v>0</v>
      </c>
    </row>
    <row r="17" spans="1:7" ht="31.5" x14ac:dyDescent="0.25">
      <c r="A17" s="8">
        <v>942</v>
      </c>
      <c r="B17" s="9" t="s">
        <v>14</v>
      </c>
      <c r="C17" s="105">
        <v>1</v>
      </c>
      <c r="D17" s="106" t="s">
        <v>59</v>
      </c>
      <c r="E17" s="106" t="s">
        <v>59</v>
      </c>
      <c r="F17" s="106" t="s">
        <v>59</v>
      </c>
      <c r="G17" s="106">
        <v>0</v>
      </c>
    </row>
    <row r="18" spans="1:7" ht="31.5" x14ac:dyDescent="0.25">
      <c r="A18" s="8">
        <v>962</v>
      </c>
      <c r="B18" s="9" t="s">
        <v>15</v>
      </c>
      <c r="C18" s="105">
        <v>0</v>
      </c>
      <c r="D18" s="106" t="s">
        <v>59</v>
      </c>
      <c r="E18" s="106" t="s">
        <v>59</v>
      </c>
      <c r="F18" s="106" t="s">
        <v>59</v>
      </c>
      <c r="G18" s="106">
        <v>0</v>
      </c>
    </row>
    <row r="19" spans="1:7" ht="31.5" x14ac:dyDescent="0.25">
      <c r="A19" s="8">
        <v>972</v>
      </c>
      <c r="B19" s="9" t="s">
        <v>16</v>
      </c>
      <c r="C19" s="105">
        <v>0</v>
      </c>
      <c r="D19" s="106" t="s">
        <v>59</v>
      </c>
      <c r="E19" s="106" t="s">
        <v>59</v>
      </c>
      <c r="F19" s="106" t="s">
        <v>59</v>
      </c>
      <c r="G19" s="106">
        <v>0</v>
      </c>
    </row>
    <row r="20" spans="1:7" ht="31.5" x14ac:dyDescent="0.25">
      <c r="A20" s="8">
        <v>982</v>
      </c>
      <c r="B20" s="9" t="s">
        <v>17</v>
      </c>
      <c r="C20" s="105">
        <v>0</v>
      </c>
      <c r="D20" s="106" t="s">
        <v>59</v>
      </c>
      <c r="E20" s="106" t="s">
        <v>59</v>
      </c>
      <c r="F20" s="106" t="s">
        <v>59</v>
      </c>
      <c r="G20" s="106">
        <v>0</v>
      </c>
    </row>
    <row r="21" spans="1:7" ht="31.5" x14ac:dyDescent="0.25">
      <c r="A21" s="8">
        <v>992</v>
      </c>
      <c r="B21" s="9" t="s">
        <v>18</v>
      </c>
      <c r="C21" s="105">
        <v>0</v>
      </c>
      <c r="D21" s="106" t="s">
        <v>59</v>
      </c>
      <c r="E21" s="106" t="s">
        <v>59</v>
      </c>
      <c r="F21" s="106" t="s">
        <v>59</v>
      </c>
      <c r="G21" s="106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13" zoomScaleNormal="100" zoomScaleSheetLayoutView="100" workbookViewId="0">
      <selection sqref="A1:G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24.4257812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39" customHeight="1" x14ac:dyDescent="0.25">
      <c r="A1" s="230" t="s">
        <v>175</v>
      </c>
      <c r="B1" s="230"/>
      <c r="C1" s="230"/>
      <c r="D1" s="230"/>
      <c r="E1" s="230"/>
      <c r="F1" s="230"/>
      <c r="G1" s="230"/>
    </row>
    <row r="2" spans="1:7" ht="206.25" customHeight="1" x14ac:dyDescent="0.25">
      <c r="A2" s="103" t="s">
        <v>19</v>
      </c>
      <c r="B2" s="103" t="s">
        <v>132</v>
      </c>
      <c r="C2" s="109" t="s">
        <v>131</v>
      </c>
      <c r="D2" s="100" t="s">
        <v>139</v>
      </c>
      <c r="E2" s="100" t="s">
        <v>140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05">
        <v>1</v>
      </c>
      <c r="D3" s="105">
        <v>0</v>
      </c>
      <c r="E3" s="105">
        <v>0</v>
      </c>
      <c r="F3" s="61">
        <v>0</v>
      </c>
      <c r="G3" s="16">
        <v>1</v>
      </c>
    </row>
    <row r="4" spans="1:7" ht="20.25" customHeight="1" x14ac:dyDescent="0.25">
      <c r="A4" s="8">
        <v>902</v>
      </c>
      <c r="B4" s="9" t="s">
        <v>1</v>
      </c>
      <c r="C4" s="105">
        <v>1</v>
      </c>
      <c r="D4" s="105">
        <v>62</v>
      </c>
      <c r="E4" s="105">
        <v>214</v>
      </c>
      <c r="F4" s="61">
        <f>E4/D4*100</f>
        <v>345.16129032258067</v>
      </c>
      <c r="G4" s="16">
        <v>0</v>
      </c>
    </row>
    <row r="5" spans="1:7" ht="31.5" x14ac:dyDescent="0.25">
      <c r="A5" s="8">
        <v>905</v>
      </c>
      <c r="B5" s="9" t="s">
        <v>2</v>
      </c>
      <c r="C5" s="105">
        <v>1</v>
      </c>
      <c r="D5" s="105">
        <v>1</v>
      </c>
      <c r="E5" s="105">
        <v>0</v>
      </c>
      <c r="F5" s="61">
        <v>0</v>
      </c>
      <c r="G5" s="16">
        <v>1</v>
      </c>
    </row>
    <row r="6" spans="1:7" ht="31.5" x14ac:dyDescent="0.25">
      <c r="A6" s="8">
        <v>908</v>
      </c>
      <c r="B6" s="9" t="s">
        <v>3</v>
      </c>
      <c r="C6" s="105">
        <v>1</v>
      </c>
      <c r="D6" s="105">
        <v>0</v>
      </c>
      <c r="E6" s="105">
        <v>0</v>
      </c>
      <c r="F6" s="61">
        <v>0</v>
      </c>
      <c r="G6" s="16">
        <v>1</v>
      </c>
    </row>
    <row r="7" spans="1:7" ht="31.5" x14ac:dyDescent="0.25">
      <c r="A7" s="8">
        <v>910</v>
      </c>
      <c r="B7" s="9" t="s">
        <v>4</v>
      </c>
      <c r="C7" s="105">
        <v>1</v>
      </c>
      <c r="D7" s="105">
        <v>0</v>
      </c>
      <c r="E7" s="105">
        <v>0</v>
      </c>
      <c r="F7" s="61">
        <v>0</v>
      </c>
      <c r="G7" s="16">
        <v>1</v>
      </c>
    </row>
    <row r="8" spans="1:7" ht="31.5" x14ac:dyDescent="0.25">
      <c r="A8" s="8">
        <v>918</v>
      </c>
      <c r="B8" s="9" t="s">
        <v>5</v>
      </c>
      <c r="C8" s="105">
        <v>1</v>
      </c>
      <c r="D8" s="105">
        <v>8</v>
      </c>
      <c r="E8" s="105">
        <v>4</v>
      </c>
      <c r="F8" s="61">
        <f>E8/D8*100</f>
        <v>50</v>
      </c>
      <c r="G8" s="16">
        <v>1</v>
      </c>
    </row>
    <row r="9" spans="1:7" ht="31.5" x14ac:dyDescent="0.25">
      <c r="A9" s="8">
        <v>921</v>
      </c>
      <c r="B9" s="9" t="s">
        <v>6</v>
      </c>
      <c r="C9" s="105">
        <v>1</v>
      </c>
      <c r="D9" s="105">
        <v>9</v>
      </c>
      <c r="E9" s="105">
        <v>26</v>
      </c>
      <c r="F9" s="61">
        <f>E9/D9*100</f>
        <v>288.88888888888886</v>
      </c>
      <c r="G9" s="16">
        <v>1</v>
      </c>
    </row>
    <row r="10" spans="1:7" ht="35.25" customHeight="1" x14ac:dyDescent="0.25">
      <c r="A10" s="8">
        <v>922</v>
      </c>
      <c r="B10" s="9" t="s">
        <v>7</v>
      </c>
      <c r="C10" s="105">
        <v>1</v>
      </c>
      <c r="D10" s="105">
        <v>0</v>
      </c>
      <c r="E10" s="105">
        <v>0</v>
      </c>
      <c r="F10" s="61">
        <v>0</v>
      </c>
      <c r="G10" s="16">
        <v>1</v>
      </c>
    </row>
    <row r="11" spans="1:7" ht="31.5" x14ac:dyDescent="0.25">
      <c r="A11" s="8">
        <v>923</v>
      </c>
      <c r="B11" s="9" t="s">
        <v>8</v>
      </c>
      <c r="C11" s="105">
        <v>1</v>
      </c>
      <c r="D11" s="105">
        <v>10</v>
      </c>
      <c r="E11" s="105">
        <v>8</v>
      </c>
      <c r="F11" s="61">
        <f>E11/D11*100</f>
        <v>80</v>
      </c>
      <c r="G11" s="16">
        <v>0.5</v>
      </c>
    </row>
    <row r="12" spans="1:7" ht="31.5" x14ac:dyDescent="0.25">
      <c r="A12" s="8">
        <v>925</v>
      </c>
      <c r="B12" s="9" t="s">
        <v>9</v>
      </c>
      <c r="C12" s="105">
        <v>1</v>
      </c>
      <c r="D12" s="105">
        <v>31</v>
      </c>
      <c r="E12" s="105">
        <v>11</v>
      </c>
      <c r="F12" s="61">
        <f t="shared" ref="F12:F21" si="0">E12/D12*100</f>
        <v>35.483870967741936</v>
      </c>
      <c r="G12" s="16">
        <v>1</v>
      </c>
    </row>
    <row r="13" spans="1:7" ht="31.5" x14ac:dyDescent="0.25">
      <c r="A13" s="8">
        <v>926</v>
      </c>
      <c r="B13" s="9" t="s">
        <v>10</v>
      </c>
      <c r="C13" s="105">
        <v>1</v>
      </c>
      <c r="D13" s="105">
        <v>6</v>
      </c>
      <c r="E13" s="105">
        <v>2</v>
      </c>
      <c r="F13" s="61">
        <f t="shared" si="0"/>
        <v>33.333333333333329</v>
      </c>
      <c r="G13" s="16">
        <v>1</v>
      </c>
    </row>
    <row r="14" spans="1:7" ht="31.5" x14ac:dyDescent="0.25">
      <c r="A14" s="8">
        <v>929</v>
      </c>
      <c r="B14" s="9" t="s">
        <v>11</v>
      </c>
      <c r="C14" s="105">
        <v>1</v>
      </c>
      <c r="D14" s="87">
        <v>3</v>
      </c>
      <c r="E14" s="87">
        <v>2</v>
      </c>
      <c r="F14" s="61">
        <f t="shared" si="0"/>
        <v>66.666666666666657</v>
      </c>
      <c r="G14" s="16">
        <v>1</v>
      </c>
    </row>
    <row r="15" spans="1:7" ht="31.5" x14ac:dyDescent="0.25">
      <c r="A15" s="8">
        <v>930</v>
      </c>
      <c r="B15" s="9" t="s">
        <v>12</v>
      </c>
      <c r="C15" s="105">
        <v>1</v>
      </c>
      <c r="D15" s="105">
        <v>1</v>
      </c>
      <c r="E15" s="105">
        <v>0</v>
      </c>
      <c r="F15" s="61">
        <v>0</v>
      </c>
      <c r="G15" s="16">
        <v>1</v>
      </c>
    </row>
    <row r="16" spans="1:7" ht="31.5" x14ac:dyDescent="0.25">
      <c r="A16" s="8">
        <v>934</v>
      </c>
      <c r="B16" s="9" t="s">
        <v>13</v>
      </c>
      <c r="C16" s="105">
        <v>1</v>
      </c>
      <c r="D16" s="105">
        <v>1</v>
      </c>
      <c r="E16" s="105">
        <v>0</v>
      </c>
      <c r="F16" s="61">
        <f t="shared" si="0"/>
        <v>0</v>
      </c>
      <c r="G16" s="16">
        <v>1</v>
      </c>
    </row>
    <row r="17" spans="1:7" ht="31.5" x14ac:dyDescent="0.25">
      <c r="A17" s="8">
        <v>942</v>
      </c>
      <c r="B17" s="9" t="s">
        <v>14</v>
      </c>
      <c r="C17" s="105">
        <v>1</v>
      </c>
      <c r="D17" s="105">
        <v>7</v>
      </c>
      <c r="E17" s="105">
        <v>2</v>
      </c>
      <c r="F17" s="61">
        <f t="shared" si="0"/>
        <v>28.571428571428569</v>
      </c>
      <c r="G17" s="16">
        <v>1</v>
      </c>
    </row>
    <row r="18" spans="1:7" ht="31.5" x14ac:dyDescent="0.25">
      <c r="A18" s="8">
        <v>962</v>
      </c>
      <c r="B18" s="9" t="s">
        <v>15</v>
      </c>
      <c r="C18" s="105">
        <v>1</v>
      </c>
      <c r="D18" s="105">
        <v>7</v>
      </c>
      <c r="E18" s="105">
        <v>5</v>
      </c>
      <c r="F18" s="61">
        <f t="shared" si="0"/>
        <v>71.428571428571431</v>
      </c>
      <c r="G18" s="16">
        <v>1</v>
      </c>
    </row>
    <row r="19" spans="1:7" ht="31.5" x14ac:dyDescent="0.25">
      <c r="A19" s="8">
        <v>972</v>
      </c>
      <c r="B19" s="9" t="s">
        <v>16</v>
      </c>
      <c r="C19" s="105">
        <v>1</v>
      </c>
      <c r="D19" s="105">
        <v>14</v>
      </c>
      <c r="E19" s="105">
        <v>20</v>
      </c>
      <c r="F19" s="61">
        <f t="shared" si="0"/>
        <v>142.85714285714286</v>
      </c>
      <c r="G19" s="16">
        <v>0</v>
      </c>
    </row>
    <row r="20" spans="1:7" ht="31.5" x14ac:dyDescent="0.25">
      <c r="A20" s="8">
        <v>982</v>
      </c>
      <c r="B20" s="9" t="s">
        <v>17</v>
      </c>
      <c r="C20" s="105">
        <v>1</v>
      </c>
      <c r="D20" s="105">
        <v>4</v>
      </c>
      <c r="E20" s="105">
        <v>1</v>
      </c>
      <c r="F20" s="61">
        <f t="shared" si="0"/>
        <v>25</v>
      </c>
      <c r="G20" s="16">
        <v>1</v>
      </c>
    </row>
    <row r="21" spans="1:7" ht="31.5" x14ac:dyDescent="0.25">
      <c r="A21" s="8">
        <v>992</v>
      </c>
      <c r="B21" s="9" t="s">
        <v>18</v>
      </c>
      <c r="C21" s="105">
        <v>1</v>
      </c>
      <c r="D21" s="105">
        <v>4</v>
      </c>
      <c r="E21" s="105">
        <v>3</v>
      </c>
      <c r="F21" s="61">
        <f t="shared" si="0"/>
        <v>75</v>
      </c>
      <c r="G21" s="16">
        <v>1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L5" sqref="L5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24.4257812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39" customHeight="1" x14ac:dyDescent="0.25">
      <c r="A1" s="262" t="s">
        <v>174</v>
      </c>
      <c r="B1" s="262"/>
      <c r="C1" s="262"/>
      <c r="D1" s="262"/>
      <c r="E1" s="262"/>
      <c r="F1" s="262"/>
      <c r="G1" s="262"/>
    </row>
    <row r="2" spans="1:7" ht="211.5" customHeight="1" x14ac:dyDescent="0.25">
      <c r="A2" s="99" t="s">
        <v>19</v>
      </c>
      <c r="B2" s="99" t="s">
        <v>132</v>
      </c>
      <c r="C2" s="109" t="s">
        <v>131</v>
      </c>
      <c r="D2" s="100" t="s">
        <v>188</v>
      </c>
      <c r="E2" s="100" t="s">
        <v>187</v>
      </c>
      <c r="F2" s="109" t="s">
        <v>90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05">
        <v>1</v>
      </c>
      <c r="D3" s="107">
        <v>0</v>
      </c>
      <c r="E3" s="107">
        <v>0</v>
      </c>
      <c r="F3" s="61">
        <v>0</v>
      </c>
      <c r="G3" s="16">
        <v>1</v>
      </c>
    </row>
    <row r="4" spans="1:7" ht="20.25" customHeight="1" x14ac:dyDescent="0.25">
      <c r="A4" s="8">
        <v>902</v>
      </c>
      <c r="B4" s="9" t="s">
        <v>1</v>
      </c>
      <c r="C4" s="105">
        <v>1</v>
      </c>
      <c r="D4" s="107">
        <v>37875.1</v>
      </c>
      <c r="E4" s="107">
        <v>75681.179999999993</v>
      </c>
      <c r="F4" s="70">
        <f>E4/D4</f>
        <v>1.9981776945803442</v>
      </c>
      <c r="G4" s="16">
        <v>0</v>
      </c>
    </row>
    <row r="5" spans="1:7" ht="31.5" x14ac:dyDescent="0.25">
      <c r="A5" s="8">
        <v>905</v>
      </c>
      <c r="B5" s="9" t="s">
        <v>2</v>
      </c>
      <c r="C5" s="105">
        <v>1</v>
      </c>
      <c r="D5" s="107">
        <v>2</v>
      </c>
      <c r="E5" s="107">
        <v>0</v>
      </c>
      <c r="F5" s="70">
        <f t="shared" ref="F5:F21" si="0">E5/D5</f>
        <v>0</v>
      </c>
      <c r="G5" s="16">
        <v>1</v>
      </c>
    </row>
    <row r="6" spans="1:7" ht="31.5" x14ac:dyDescent="0.25">
      <c r="A6" s="8">
        <v>908</v>
      </c>
      <c r="B6" s="9" t="s">
        <v>3</v>
      </c>
      <c r="C6" s="105">
        <v>1</v>
      </c>
      <c r="D6" s="107">
        <v>0</v>
      </c>
      <c r="E6" s="107">
        <v>0</v>
      </c>
      <c r="F6" s="70">
        <v>0</v>
      </c>
      <c r="G6" s="16">
        <v>1</v>
      </c>
    </row>
    <row r="7" spans="1:7" ht="31.5" x14ac:dyDescent="0.25">
      <c r="A7" s="8">
        <v>910</v>
      </c>
      <c r="B7" s="9" t="s">
        <v>4</v>
      </c>
      <c r="C7" s="105">
        <v>1</v>
      </c>
      <c r="D7" s="107">
        <v>0</v>
      </c>
      <c r="E7" s="107">
        <v>0</v>
      </c>
      <c r="F7" s="70">
        <v>0</v>
      </c>
      <c r="G7" s="16">
        <v>1</v>
      </c>
    </row>
    <row r="8" spans="1:7" ht="31.5" x14ac:dyDescent="0.25">
      <c r="A8" s="8">
        <v>918</v>
      </c>
      <c r="B8" s="9" t="s">
        <v>5</v>
      </c>
      <c r="C8" s="105">
        <v>1</v>
      </c>
      <c r="D8" s="107">
        <v>755.1</v>
      </c>
      <c r="E8" s="107">
        <v>1173.71</v>
      </c>
      <c r="F8" s="70">
        <f t="shared" si="0"/>
        <v>1.5543769037213615</v>
      </c>
      <c r="G8" s="16">
        <v>0</v>
      </c>
    </row>
    <row r="9" spans="1:7" ht="31.5" x14ac:dyDescent="0.25">
      <c r="A9" s="8">
        <v>921</v>
      </c>
      <c r="B9" s="9" t="s">
        <v>6</v>
      </c>
      <c r="C9" s="105">
        <v>1</v>
      </c>
      <c r="D9" s="107">
        <v>1404.4</v>
      </c>
      <c r="E9" s="107">
        <v>2417.2600000000002</v>
      </c>
      <c r="F9" s="70">
        <f t="shared" si="0"/>
        <v>1.7212047849615495</v>
      </c>
      <c r="G9" s="16">
        <v>0</v>
      </c>
    </row>
    <row r="10" spans="1:7" ht="35.25" customHeight="1" x14ac:dyDescent="0.25">
      <c r="A10" s="8">
        <v>922</v>
      </c>
      <c r="B10" s="9" t="s">
        <v>7</v>
      </c>
      <c r="C10" s="105">
        <v>1</v>
      </c>
      <c r="D10" s="107">
        <v>0</v>
      </c>
      <c r="E10" s="107">
        <v>0</v>
      </c>
      <c r="F10" s="70">
        <v>0</v>
      </c>
      <c r="G10" s="16">
        <v>1</v>
      </c>
    </row>
    <row r="11" spans="1:7" ht="31.5" x14ac:dyDescent="0.25">
      <c r="A11" s="8">
        <v>923</v>
      </c>
      <c r="B11" s="9" t="s">
        <v>8</v>
      </c>
      <c r="C11" s="105">
        <v>1</v>
      </c>
      <c r="D11" s="107">
        <v>14223.6</v>
      </c>
      <c r="E11" s="107">
        <v>864.74</v>
      </c>
      <c r="F11" s="70">
        <f t="shared" si="0"/>
        <v>6.0796141623780192E-2</v>
      </c>
      <c r="G11" s="16">
        <v>1</v>
      </c>
    </row>
    <row r="12" spans="1:7" ht="31.5" x14ac:dyDescent="0.25">
      <c r="A12" s="8">
        <v>925</v>
      </c>
      <c r="B12" s="9" t="s">
        <v>9</v>
      </c>
      <c r="C12" s="105">
        <v>1</v>
      </c>
      <c r="D12" s="107">
        <v>31.3</v>
      </c>
      <c r="E12" s="107">
        <v>0</v>
      </c>
      <c r="F12" s="70">
        <f t="shared" si="0"/>
        <v>0</v>
      </c>
      <c r="G12" s="16">
        <v>1</v>
      </c>
    </row>
    <row r="13" spans="1:7" ht="31.5" x14ac:dyDescent="0.25">
      <c r="A13" s="8">
        <v>926</v>
      </c>
      <c r="B13" s="9" t="s">
        <v>10</v>
      </c>
      <c r="C13" s="105">
        <v>1</v>
      </c>
      <c r="D13" s="107">
        <v>0</v>
      </c>
      <c r="E13" s="107">
        <v>0</v>
      </c>
      <c r="F13" s="70">
        <v>0</v>
      </c>
      <c r="G13" s="16">
        <v>1</v>
      </c>
    </row>
    <row r="14" spans="1:7" ht="31.5" x14ac:dyDescent="0.25">
      <c r="A14" s="8">
        <v>929</v>
      </c>
      <c r="B14" s="9" t="s">
        <v>11</v>
      </c>
      <c r="C14" s="105">
        <v>1</v>
      </c>
      <c r="D14" s="108">
        <v>0</v>
      </c>
      <c r="E14" s="108">
        <v>0</v>
      </c>
      <c r="F14" s="70">
        <v>0</v>
      </c>
      <c r="G14" s="16">
        <v>1</v>
      </c>
    </row>
    <row r="15" spans="1:7" ht="31.5" x14ac:dyDescent="0.25">
      <c r="A15" s="8">
        <v>930</v>
      </c>
      <c r="B15" s="9" t="s">
        <v>12</v>
      </c>
      <c r="C15" s="105">
        <v>1</v>
      </c>
      <c r="D15" s="107">
        <v>201</v>
      </c>
      <c r="E15" s="107">
        <v>0</v>
      </c>
      <c r="F15" s="70">
        <f t="shared" si="0"/>
        <v>0</v>
      </c>
      <c r="G15" s="16">
        <v>1</v>
      </c>
    </row>
    <row r="16" spans="1:7" ht="31.5" x14ac:dyDescent="0.25">
      <c r="A16" s="8">
        <v>934</v>
      </c>
      <c r="B16" s="9" t="s">
        <v>13</v>
      </c>
      <c r="C16" s="105">
        <v>1</v>
      </c>
      <c r="D16" s="107">
        <v>0</v>
      </c>
      <c r="E16" s="107">
        <v>0</v>
      </c>
      <c r="F16" s="70">
        <v>0</v>
      </c>
      <c r="G16" s="16">
        <v>1</v>
      </c>
    </row>
    <row r="17" spans="1:7" ht="31.5" x14ac:dyDescent="0.25">
      <c r="A17" s="8">
        <v>942</v>
      </c>
      <c r="B17" s="9" t="s">
        <v>14</v>
      </c>
      <c r="C17" s="105">
        <v>1</v>
      </c>
      <c r="D17" s="107">
        <v>112.4</v>
      </c>
      <c r="E17" s="107">
        <v>732.31</v>
      </c>
      <c r="F17" s="70">
        <f t="shared" si="0"/>
        <v>6.5152135231316715</v>
      </c>
      <c r="G17" s="16">
        <v>0</v>
      </c>
    </row>
    <row r="18" spans="1:7" ht="31.5" x14ac:dyDescent="0.25">
      <c r="A18" s="8">
        <v>962</v>
      </c>
      <c r="B18" s="9" t="s">
        <v>15</v>
      </c>
      <c r="C18" s="105">
        <v>1</v>
      </c>
      <c r="D18" s="107">
        <v>1620.7</v>
      </c>
      <c r="E18" s="107">
        <v>2030.48</v>
      </c>
      <c r="F18" s="70">
        <f t="shared" si="0"/>
        <v>1.252841364842352</v>
      </c>
      <c r="G18" s="16">
        <v>0</v>
      </c>
    </row>
    <row r="19" spans="1:7" ht="31.5" x14ac:dyDescent="0.25">
      <c r="A19" s="8">
        <v>972</v>
      </c>
      <c r="B19" s="9" t="s">
        <v>16</v>
      </c>
      <c r="C19" s="105">
        <v>1</v>
      </c>
      <c r="D19" s="107">
        <v>4188.2</v>
      </c>
      <c r="E19" s="107">
        <v>3392.05</v>
      </c>
      <c r="F19" s="70">
        <f t="shared" si="0"/>
        <v>0.80990640370564926</v>
      </c>
      <c r="G19" s="16">
        <v>1</v>
      </c>
    </row>
    <row r="20" spans="1:7" ht="31.5" x14ac:dyDescent="0.25">
      <c r="A20" s="8">
        <v>982</v>
      </c>
      <c r="B20" s="9" t="s">
        <v>17</v>
      </c>
      <c r="C20" s="105">
        <v>1</v>
      </c>
      <c r="D20" s="107">
        <v>2246.3000000000002</v>
      </c>
      <c r="E20" s="107">
        <v>420.08</v>
      </c>
      <c r="F20" s="70">
        <f t="shared" si="0"/>
        <v>0.18700974936562345</v>
      </c>
      <c r="G20" s="16">
        <v>1</v>
      </c>
    </row>
    <row r="21" spans="1:7" ht="31.5" x14ac:dyDescent="0.25">
      <c r="A21" s="8">
        <v>992</v>
      </c>
      <c r="B21" s="9" t="s">
        <v>18</v>
      </c>
      <c r="C21" s="105">
        <v>1</v>
      </c>
      <c r="D21" s="107">
        <v>358.3</v>
      </c>
      <c r="E21" s="107">
        <v>963.56</v>
      </c>
      <c r="F21" s="70">
        <f t="shared" si="0"/>
        <v>2.6892548144013393</v>
      </c>
      <c r="G21" s="16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4" zoomScaleNormal="100" zoomScaleSheetLayoutView="100" workbookViewId="0">
      <selection sqref="A1:G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22.42578125" style="71" customWidth="1"/>
    <col min="6" max="6" width="16" style="71" customWidth="1"/>
    <col min="7" max="7" width="17" style="71" customWidth="1"/>
    <col min="8" max="16384" width="9.140625" style="71"/>
  </cols>
  <sheetData>
    <row r="1" spans="1:7" ht="39" customHeight="1" x14ac:dyDescent="0.25">
      <c r="A1" s="230" t="s">
        <v>173</v>
      </c>
      <c r="B1" s="230"/>
      <c r="C1" s="230"/>
      <c r="D1" s="230"/>
      <c r="E1" s="230"/>
      <c r="F1" s="230"/>
      <c r="G1" s="230"/>
    </row>
    <row r="2" spans="1:7" ht="212.25" customHeight="1" x14ac:dyDescent="0.25">
      <c r="A2" s="99" t="s">
        <v>19</v>
      </c>
      <c r="B2" s="99" t="s">
        <v>132</v>
      </c>
      <c r="C2" s="109" t="s">
        <v>131</v>
      </c>
      <c r="D2" s="100" t="s">
        <v>88</v>
      </c>
      <c r="E2" s="100" t="s">
        <v>89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05">
        <v>0</v>
      </c>
      <c r="D3" s="106" t="s">
        <v>59</v>
      </c>
      <c r="E3" s="106" t="s">
        <v>59</v>
      </c>
      <c r="F3" s="106" t="s">
        <v>59</v>
      </c>
      <c r="G3" s="106">
        <v>0</v>
      </c>
    </row>
    <row r="4" spans="1:7" ht="20.25" customHeight="1" x14ac:dyDescent="0.25">
      <c r="A4" s="8">
        <v>902</v>
      </c>
      <c r="B4" s="9" t="s">
        <v>1</v>
      </c>
      <c r="C4" s="87">
        <v>1</v>
      </c>
      <c r="D4" s="107">
        <v>58.7</v>
      </c>
      <c r="E4" s="107">
        <v>586.96</v>
      </c>
      <c r="F4" s="70">
        <f>E4/D4</f>
        <v>9.9993185689948891</v>
      </c>
      <c r="G4" s="16">
        <v>0</v>
      </c>
    </row>
    <row r="5" spans="1:7" ht="31.5" x14ac:dyDescent="0.25">
      <c r="A5" s="8">
        <v>905</v>
      </c>
      <c r="B5" s="9" t="s">
        <v>2</v>
      </c>
      <c r="C5" s="105">
        <v>0</v>
      </c>
      <c r="D5" s="106" t="s">
        <v>59</v>
      </c>
      <c r="E5" s="106" t="s">
        <v>59</v>
      </c>
      <c r="F5" s="106" t="s">
        <v>59</v>
      </c>
      <c r="G5" s="106">
        <v>0</v>
      </c>
    </row>
    <row r="6" spans="1:7" ht="31.5" x14ac:dyDescent="0.25">
      <c r="A6" s="8">
        <v>908</v>
      </c>
      <c r="B6" s="9" t="s">
        <v>3</v>
      </c>
      <c r="C6" s="105">
        <v>0</v>
      </c>
      <c r="D6" s="106" t="s">
        <v>59</v>
      </c>
      <c r="E6" s="106" t="s">
        <v>59</v>
      </c>
      <c r="F6" s="106" t="s">
        <v>59</v>
      </c>
      <c r="G6" s="106">
        <v>0</v>
      </c>
    </row>
    <row r="7" spans="1:7" ht="31.5" x14ac:dyDescent="0.25">
      <c r="A7" s="8">
        <v>910</v>
      </c>
      <c r="B7" s="9" t="s">
        <v>4</v>
      </c>
      <c r="C7" s="105">
        <v>0</v>
      </c>
      <c r="D7" s="106" t="s">
        <v>59</v>
      </c>
      <c r="E7" s="106" t="s">
        <v>59</v>
      </c>
      <c r="F7" s="106" t="s">
        <v>59</v>
      </c>
      <c r="G7" s="106">
        <v>0</v>
      </c>
    </row>
    <row r="8" spans="1:7" ht="31.5" x14ac:dyDescent="0.25">
      <c r="A8" s="8">
        <v>918</v>
      </c>
      <c r="B8" s="9" t="s">
        <v>5</v>
      </c>
      <c r="C8" s="87">
        <v>0</v>
      </c>
      <c r="D8" s="106" t="s">
        <v>59</v>
      </c>
      <c r="E8" s="106" t="s">
        <v>59</v>
      </c>
      <c r="F8" s="106" t="s">
        <v>59</v>
      </c>
      <c r="G8" s="106">
        <v>0</v>
      </c>
    </row>
    <row r="9" spans="1:7" ht="31.5" x14ac:dyDescent="0.25">
      <c r="A9" s="8">
        <v>921</v>
      </c>
      <c r="B9" s="9" t="s">
        <v>6</v>
      </c>
      <c r="C9" s="87">
        <v>0</v>
      </c>
      <c r="D9" s="106" t="s">
        <v>59</v>
      </c>
      <c r="E9" s="106" t="s">
        <v>59</v>
      </c>
      <c r="F9" s="106" t="s">
        <v>59</v>
      </c>
      <c r="G9" s="106">
        <v>0</v>
      </c>
    </row>
    <row r="10" spans="1:7" ht="35.25" customHeight="1" x14ac:dyDescent="0.25">
      <c r="A10" s="8">
        <v>922</v>
      </c>
      <c r="B10" s="9" t="s">
        <v>7</v>
      </c>
      <c r="C10" s="105">
        <v>0</v>
      </c>
      <c r="D10" s="106" t="s">
        <v>59</v>
      </c>
      <c r="E10" s="106" t="s">
        <v>59</v>
      </c>
      <c r="F10" s="106" t="s">
        <v>59</v>
      </c>
      <c r="G10" s="106">
        <v>0</v>
      </c>
    </row>
    <row r="11" spans="1:7" ht="31.5" x14ac:dyDescent="0.25">
      <c r="A11" s="8">
        <v>923</v>
      </c>
      <c r="B11" s="9" t="s">
        <v>8</v>
      </c>
      <c r="C11" s="87">
        <v>1</v>
      </c>
      <c r="D11" s="107">
        <v>98.5</v>
      </c>
      <c r="E11" s="107">
        <v>1174.1199999999999</v>
      </c>
      <c r="F11" s="70">
        <f>E11/D11</f>
        <v>11.919999999999998</v>
      </c>
      <c r="G11" s="16">
        <v>0</v>
      </c>
    </row>
    <row r="12" spans="1:7" ht="31.5" x14ac:dyDescent="0.25">
      <c r="A12" s="8">
        <v>925</v>
      </c>
      <c r="B12" s="9" t="s">
        <v>9</v>
      </c>
      <c r="C12" s="87">
        <v>1</v>
      </c>
      <c r="D12" s="107">
        <v>1999</v>
      </c>
      <c r="E12" s="107">
        <v>1181.8</v>
      </c>
      <c r="F12" s="70">
        <f t="shared" ref="F12:F14" si="0">E12/D12</f>
        <v>0.59119559779889941</v>
      </c>
      <c r="G12" s="16">
        <v>1</v>
      </c>
    </row>
    <row r="13" spans="1:7" ht="31.5" x14ac:dyDescent="0.25">
      <c r="A13" s="8">
        <v>926</v>
      </c>
      <c r="B13" s="9" t="s">
        <v>10</v>
      </c>
      <c r="C13" s="87">
        <v>1</v>
      </c>
      <c r="D13" s="101">
        <v>145.9</v>
      </c>
      <c r="E13" s="101">
        <v>437.09</v>
      </c>
      <c r="F13" s="70">
        <f t="shared" si="0"/>
        <v>2.9958190541466756</v>
      </c>
      <c r="G13" s="16">
        <v>0</v>
      </c>
    </row>
    <row r="14" spans="1:7" ht="31.5" x14ac:dyDescent="0.25">
      <c r="A14" s="8">
        <v>929</v>
      </c>
      <c r="B14" s="9" t="s">
        <v>11</v>
      </c>
      <c r="C14" s="87">
        <v>1</v>
      </c>
      <c r="D14" s="102">
        <v>4.9000000000000004</v>
      </c>
      <c r="E14" s="102">
        <v>14.5</v>
      </c>
      <c r="F14" s="70">
        <f t="shared" si="0"/>
        <v>2.9591836734693877</v>
      </c>
      <c r="G14" s="16">
        <v>0</v>
      </c>
    </row>
    <row r="15" spans="1:7" ht="31.5" x14ac:dyDescent="0.25">
      <c r="A15" s="8">
        <v>930</v>
      </c>
      <c r="B15" s="9" t="s">
        <v>12</v>
      </c>
      <c r="C15" s="105">
        <v>0</v>
      </c>
      <c r="D15" s="106" t="s">
        <v>59</v>
      </c>
      <c r="E15" s="106" t="s">
        <v>59</v>
      </c>
      <c r="F15" s="106" t="s">
        <v>59</v>
      </c>
      <c r="G15" s="106">
        <v>0</v>
      </c>
    </row>
    <row r="16" spans="1:7" ht="31.5" x14ac:dyDescent="0.25">
      <c r="A16" s="8">
        <v>934</v>
      </c>
      <c r="B16" s="9" t="s">
        <v>13</v>
      </c>
      <c r="C16" s="87">
        <v>0</v>
      </c>
      <c r="D16" s="106" t="s">
        <v>59</v>
      </c>
      <c r="E16" s="106" t="s">
        <v>59</v>
      </c>
      <c r="F16" s="106" t="s">
        <v>59</v>
      </c>
      <c r="G16" s="106">
        <v>0</v>
      </c>
    </row>
    <row r="17" spans="1:7" ht="31.5" x14ac:dyDescent="0.25">
      <c r="A17" s="8">
        <v>942</v>
      </c>
      <c r="B17" s="9" t="s">
        <v>14</v>
      </c>
      <c r="C17" s="87">
        <v>0</v>
      </c>
      <c r="D17" s="106" t="s">
        <v>59</v>
      </c>
      <c r="E17" s="106" t="s">
        <v>59</v>
      </c>
      <c r="F17" s="106" t="s">
        <v>59</v>
      </c>
      <c r="G17" s="106">
        <v>0</v>
      </c>
    </row>
    <row r="18" spans="1:7" ht="31.5" x14ac:dyDescent="0.25">
      <c r="A18" s="8">
        <v>962</v>
      </c>
      <c r="B18" s="9" t="s">
        <v>15</v>
      </c>
      <c r="C18" s="87">
        <v>0</v>
      </c>
      <c r="D18" s="106" t="s">
        <v>59</v>
      </c>
      <c r="E18" s="106" t="s">
        <v>59</v>
      </c>
      <c r="F18" s="106" t="s">
        <v>59</v>
      </c>
      <c r="G18" s="106">
        <v>0</v>
      </c>
    </row>
    <row r="19" spans="1:7" ht="31.5" x14ac:dyDescent="0.25">
      <c r="A19" s="8">
        <v>972</v>
      </c>
      <c r="B19" s="9" t="s">
        <v>16</v>
      </c>
      <c r="C19" s="87">
        <v>0</v>
      </c>
      <c r="D19" s="106" t="s">
        <v>59</v>
      </c>
      <c r="E19" s="106" t="s">
        <v>59</v>
      </c>
      <c r="F19" s="106" t="s">
        <v>59</v>
      </c>
      <c r="G19" s="106">
        <v>0</v>
      </c>
    </row>
    <row r="20" spans="1:7" ht="31.5" x14ac:dyDescent="0.25">
      <c r="A20" s="8">
        <v>982</v>
      </c>
      <c r="B20" s="9" t="s">
        <v>17</v>
      </c>
      <c r="C20" s="87">
        <v>0</v>
      </c>
      <c r="D20" s="106" t="s">
        <v>59</v>
      </c>
      <c r="E20" s="106" t="s">
        <v>59</v>
      </c>
      <c r="F20" s="106" t="s">
        <v>59</v>
      </c>
      <c r="G20" s="106">
        <v>0</v>
      </c>
    </row>
    <row r="21" spans="1:7" ht="31.5" x14ac:dyDescent="0.25">
      <c r="A21" s="8">
        <v>992</v>
      </c>
      <c r="B21" s="9" t="s">
        <v>18</v>
      </c>
      <c r="C21" s="87">
        <v>0</v>
      </c>
      <c r="D21" s="106" t="s">
        <v>59</v>
      </c>
      <c r="E21" s="106" t="s">
        <v>59</v>
      </c>
      <c r="F21" s="106" t="s">
        <v>59</v>
      </c>
      <c r="G21" s="106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2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topLeftCell="A13" zoomScaleNormal="100" zoomScaleSheetLayoutView="100" workbookViewId="0">
      <selection sqref="A1:G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8.85546875" style="71" customWidth="1"/>
    <col min="4" max="4" width="22.28515625" style="71" customWidth="1"/>
    <col min="5" max="5" width="17.28515625" style="71" customWidth="1"/>
    <col min="6" max="7" width="19.140625" style="71" customWidth="1"/>
    <col min="8" max="16384" width="9.140625" style="71"/>
  </cols>
  <sheetData>
    <row r="1" spans="1:7" ht="46.5" customHeight="1" x14ac:dyDescent="0.25">
      <c r="A1" s="230" t="s">
        <v>143</v>
      </c>
      <c r="B1" s="230"/>
      <c r="C1" s="230"/>
      <c r="D1" s="230"/>
      <c r="E1" s="230"/>
      <c r="F1" s="230"/>
      <c r="G1" s="230"/>
    </row>
    <row r="2" spans="1:7" ht="150" customHeight="1" x14ac:dyDescent="0.25">
      <c r="A2" s="95" t="s">
        <v>19</v>
      </c>
      <c r="B2" s="95" t="s">
        <v>132</v>
      </c>
      <c r="C2" s="109" t="s">
        <v>131</v>
      </c>
      <c r="D2" s="15" t="s">
        <v>181</v>
      </c>
      <c r="E2" s="15" t="s">
        <v>138</v>
      </c>
      <c r="F2" s="109" t="s">
        <v>84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58">
        <v>1</v>
      </c>
      <c r="D3" s="153">
        <v>44218</v>
      </c>
      <c r="E3" s="153">
        <v>44218</v>
      </c>
      <c r="F3" s="105">
        <v>0</v>
      </c>
      <c r="G3" s="70">
        <v>1</v>
      </c>
    </row>
    <row r="4" spans="1:7" ht="20.25" customHeight="1" x14ac:dyDescent="0.25">
      <c r="A4" s="8">
        <v>902</v>
      </c>
      <c r="B4" s="9" t="s">
        <v>1</v>
      </c>
      <c r="C4" s="58">
        <v>1</v>
      </c>
      <c r="D4" s="153">
        <v>44230</v>
      </c>
      <c r="E4" s="153">
        <v>44230</v>
      </c>
      <c r="F4" s="105">
        <v>0</v>
      </c>
      <c r="G4" s="70">
        <v>1</v>
      </c>
    </row>
    <row r="5" spans="1:7" ht="31.5" x14ac:dyDescent="0.25">
      <c r="A5" s="8">
        <v>905</v>
      </c>
      <c r="B5" s="9" t="s">
        <v>2</v>
      </c>
      <c r="C5" s="58">
        <v>1</v>
      </c>
      <c r="D5" s="153">
        <v>44232</v>
      </c>
      <c r="E5" s="153">
        <v>44232</v>
      </c>
      <c r="F5" s="105">
        <v>0</v>
      </c>
      <c r="G5" s="70">
        <v>1</v>
      </c>
    </row>
    <row r="6" spans="1:7" ht="31.5" x14ac:dyDescent="0.25">
      <c r="A6" s="8">
        <v>908</v>
      </c>
      <c r="B6" s="9" t="s">
        <v>3</v>
      </c>
      <c r="C6" s="58">
        <v>1</v>
      </c>
      <c r="D6" s="153">
        <v>44216</v>
      </c>
      <c r="E6" s="153">
        <v>44216</v>
      </c>
      <c r="F6" s="105">
        <v>0</v>
      </c>
      <c r="G6" s="70">
        <v>1</v>
      </c>
    </row>
    <row r="7" spans="1:7" ht="31.5" x14ac:dyDescent="0.25">
      <c r="A7" s="8">
        <v>910</v>
      </c>
      <c r="B7" s="9" t="s">
        <v>4</v>
      </c>
      <c r="C7" s="58">
        <v>1</v>
      </c>
      <c r="D7" s="153">
        <v>44217</v>
      </c>
      <c r="E7" s="153">
        <v>44217</v>
      </c>
      <c r="F7" s="105">
        <v>0</v>
      </c>
      <c r="G7" s="70">
        <v>1</v>
      </c>
    </row>
    <row r="8" spans="1:7" ht="31.5" x14ac:dyDescent="0.25">
      <c r="A8" s="8">
        <v>918</v>
      </c>
      <c r="B8" s="9" t="s">
        <v>5</v>
      </c>
      <c r="C8" s="58">
        <v>1</v>
      </c>
      <c r="D8" s="153">
        <v>44222</v>
      </c>
      <c r="E8" s="153">
        <v>44222</v>
      </c>
      <c r="F8" s="105">
        <v>0</v>
      </c>
      <c r="G8" s="70">
        <v>1</v>
      </c>
    </row>
    <row r="9" spans="1:7" ht="31.5" x14ac:dyDescent="0.25">
      <c r="A9" s="8">
        <v>921</v>
      </c>
      <c r="B9" s="9" t="s">
        <v>6</v>
      </c>
      <c r="C9" s="58">
        <v>1</v>
      </c>
      <c r="D9" s="153">
        <v>44225</v>
      </c>
      <c r="E9" s="153">
        <v>44225</v>
      </c>
      <c r="F9" s="105">
        <v>0</v>
      </c>
      <c r="G9" s="70">
        <v>1</v>
      </c>
    </row>
    <row r="10" spans="1:7" ht="35.25" customHeight="1" x14ac:dyDescent="0.25">
      <c r="A10" s="8">
        <v>922</v>
      </c>
      <c r="B10" s="9" t="s">
        <v>7</v>
      </c>
      <c r="C10" s="58">
        <v>1</v>
      </c>
      <c r="D10" s="153">
        <v>44215</v>
      </c>
      <c r="E10" s="153">
        <v>44215</v>
      </c>
      <c r="F10" s="105">
        <v>0</v>
      </c>
      <c r="G10" s="70">
        <v>1</v>
      </c>
    </row>
    <row r="11" spans="1:7" ht="31.5" x14ac:dyDescent="0.25">
      <c r="A11" s="8">
        <v>923</v>
      </c>
      <c r="B11" s="9" t="s">
        <v>8</v>
      </c>
      <c r="C11" s="58">
        <v>1</v>
      </c>
      <c r="D11" s="153">
        <v>44228</v>
      </c>
      <c r="E11" s="153">
        <v>44228</v>
      </c>
      <c r="F11" s="105">
        <v>0</v>
      </c>
      <c r="G11" s="70">
        <v>1</v>
      </c>
    </row>
    <row r="12" spans="1:7" ht="31.5" x14ac:dyDescent="0.25">
      <c r="A12" s="8">
        <v>925</v>
      </c>
      <c r="B12" s="9" t="s">
        <v>9</v>
      </c>
      <c r="C12" s="58">
        <v>1</v>
      </c>
      <c r="D12" s="153">
        <v>44232</v>
      </c>
      <c r="E12" s="153">
        <v>44232</v>
      </c>
      <c r="F12" s="105">
        <v>0</v>
      </c>
      <c r="G12" s="70">
        <v>1</v>
      </c>
    </row>
    <row r="13" spans="1:7" ht="31.5" x14ac:dyDescent="0.25">
      <c r="A13" s="8">
        <v>926</v>
      </c>
      <c r="B13" s="9" t="s">
        <v>10</v>
      </c>
      <c r="C13" s="58">
        <v>1</v>
      </c>
      <c r="D13" s="153">
        <v>44231</v>
      </c>
      <c r="E13" s="153">
        <v>44231</v>
      </c>
      <c r="F13" s="105">
        <v>0</v>
      </c>
      <c r="G13" s="70">
        <v>1</v>
      </c>
    </row>
    <row r="14" spans="1:7" ht="31.5" x14ac:dyDescent="0.25">
      <c r="A14" s="8">
        <v>929</v>
      </c>
      <c r="B14" s="9" t="s">
        <v>11</v>
      </c>
      <c r="C14" s="58">
        <v>1</v>
      </c>
      <c r="D14" s="153">
        <v>44229</v>
      </c>
      <c r="E14" s="153">
        <v>44229</v>
      </c>
      <c r="F14" s="105">
        <v>0</v>
      </c>
      <c r="G14" s="70">
        <v>1</v>
      </c>
    </row>
    <row r="15" spans="1:7" ht="31.5" x14ac:dyDescent="0.25">
      <c r="A15" s="8">
        <v>930</v>
      </c>
      <c r="B15" s="9" t="s">
        <v>12</v>
      </c>
      <c r="C15" s="58">
        <v>1</v>
      </c>
      <c r="D15" s="153">
        <v>44221</v>
      </c>
      <c r="E15" s="153">
        <v>44221</v>
      </c>
      <c r="F15" s="105">
        <v>0</v>
      </c>
      <c r="G15" s="70">
        <v>1</v>
      </c>
    </row>
    <row r="16" spans="1:7" ht="31.5" x14ac:dyDescent="0.25">
      <c r="A16" s="8">
        <v>934</v>
      </c>
      <c r="B16" s="9" t="s">
        <v>13</v>
      </c>
      <c r="C16" s="58">
        <v>1</v>
      </c>
      <c r="D16" s="153">
        <v>44221</v>
      </c>
      <c r="E16" s="153">
        <v>44221</v>
      </c>
      <c r="F16" s="105">
        <v>0</v>
      </c>
      <c r="G16" s="70">
        <v>1</v>
      </c>
    </row>
    <row r="17" spans="1:7" ht="31.5" x14ac:dyDescent="0.25">
      <c r="A17" s="8">
        <v>942</v>
      </c>
      <c r="B17" s="9" t="s">
        <v>14</v>
      </c>
      <c r="C17" s="58">
        <v>1</v>
      </c>
      <c r="D17" s="153">
        <v>44222</v>
      </c>
      <c r="E17" s="153">
        <v>44222</v>
      </c>
      <c r="F17" s="105">
        <v>0</v>
      </c>
      <c r="G17" s="70">
        <v>1</v>
      </c>
    </row>
    <row r="18" spans="1:7" ht="31.5" x14ac:dyDescent="0.25">
      <c r="A18" s="8">
        <v>962</v>
      </c>
      <c r="B18" s="9" t="s">
        <v>15</v>
      </c>
      <c r="C18" s="58">
        <v>1</v>
      </c>
      <c r="D18" s="153">
        <v>44224</v>
      </c>
      <c r="E18" s="153">
        <v>44224</v>
      </c>
      <c r="F18" s="105">
        <v>0</v>
      </c>
      <c r="G18" s="70">
        <v>1</v>
      </c>
    </row>
    <row r="19" spans="1:7" ht="31.5" x14ac:dyDescent="0.25">
      <c r="A19" s="8">
        <v>972</v>
      </c>
      <c r="B19" s="9" t="s">
        <v>16</v>
      </c>
      <c r="C19" s="58">
        <v>1</v>
      </c>
      <c r="D19" s="153">
        <v>44224</v>
      </c>
      <c r="E19" s="153">
        <v>44224</v>
      </c>
      <c r="F19" s="105">
        <v>0</v>
      </c>
      <c r="G19" s="70">
        <v>1</v>
      </c>
    </row>
    <row r="20" spans="1:7" ht="31.5" x14ac:dyDescent="0.25">
      <c r="A20" s="8">
        <v>982</v>
      </c>
      <c r="B20" s="9" t="s">
        <v>17</v>
      </c>
      <c r="C20" s="58">
        <v>1</v>
      </c>
      <c r="D20" s="153">
        <v>44223</v>
      </c>
      <c r="E20" s="153">
        <v>44223</v>
      </c>
      <c r="F20" s="105">
        <v>0</v>
      </c>
      <c r="G20" s="70">
        <v>1</v>
      </c>
    </row>
    <row r="21" spans="1:7" ht="31.5" x14ac:dyDescent="0.25">
      <c r="A21" s="8">
        <v>992</v>
      </c>
      <c r="B21" s="9" t="s">
        <v>18</v>
      </c>
      <c r="C21" s="58">
        <v>1</v>
      </c>
      <c r="D21" s="153">
        <v>44225</v>
      </c>
      <c r="E21" s="153">
        <v>44225</v>
      </c>
      <c r="F21" s="105">
        <v>0</v>
      </c>
      <c r="G21" s="70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10" zoomScaleNormal="100" zoomScaleSheetLayoutView="100" workbookViewId="0">
      <selection activeCell="F11" sqref="F1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17.28515625" style="71" customWidth="1"/>
    <col min="5" max="5" width="19.14062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46.5" customHeight="1" x14ac:dyDescent="0.25">
      <c r="A1" s="230" t="s">
        <v>144</v>
      </c>
      <c r="B1" s="230"/>
      <c r="C1" s="230"/>
      <c r="D1" s="230"/>
      <c r="E1" s="230"/>
      <c r="F1" s="230"/>
      <c r="G1" s="230"/>
    </row>
    <row r="2" spans="1:7" ht="135" customHeight="1" x14ac:dyDescent="0.25">
      <c r="A2" s="97" t="s">
        <v>19</v>
      </c>
      <c r="B2" s="97" t="s">
        <v>132</v>
      </c>
      <c r="C2" s="109" t="s">
        <v>131</v>
      </c>
      <c r="D2" s="15" t="s">
        <v>190</v>
      </c>
      <c r="E2" s="15" t="s">
        <v>189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154">
        <v>1</v>
      </c>
      <c r="D3" s="210" t="s">
        <v>210</v>
      </c>
      <c r="E3" s="16">
        <v>4</v>
      </c>
      <c r="F3" s="211">
        <f>E3/D3*100</f>
        <v>16.666666666666664</v>
      </c>
      <c r="G3" s="151">
        <f>(F8-F3)/(F8-F3)</f>
        <v>1</v>
      </c>
    </row>
    <row r="4" spans="1:7" ht="20.25" customHeight="1" x14ac:dyDescent="0.25">
      <c r="A4" s="8">
        <v>902</v>
      </c>
      <c r="B4" s="9" t="s">
        <v>1</v>
      </c>
      <c r="C4" s="154">
        <v>1</v>
      </c>
      <c r="D4" s="210" t="s">
        <v>211</v>
      </c>
      <c r="E4" s="16">
        <v>32</v>
      </c>
      <c r="F4" s="93">
        <f t="shared" ref="F4:F21" si="0">E4/D4*100</f>
        <v>43.835616438356162</v>
      </c>
      <c r="G4" s="151">
        <f>(F8-F4)/(F8-F3)</f>
        <v>0.45662100456620996</v>
      </c>
    </row>
    <row r="5" spans="1:7" ht="31.5" x14ac:dyDescent="0.25">
      <c r="A5" s="8">
        <v>905</v>
      </c>
      <c r="B5" s="9" t="s">
        <v>2</v>
      </c>
      <c r="C5" s="154">
        <v>1</v>
      </c>
      <c r="D5" s="210" t="s">
        <v>210</v>
      </c>
      <c r="E5" s="16">
        <v>8</v>
      </c>
      <c r="F5" s="93">
        <f t="shared" si="0"/>
        <v>33.333333333333329</v>
      </c>
      <c r="G5" s="151">
        <f>(F8-F5)/(F8-F3)</f>
        <v>0.66666666666666663</v>
      </c>
    </row>
    <row r="6" spans="1:7" ht="31.5" x14ac:dyDescent="0.25">
      <c r="A6" s="8">
        <v>908</v>
      </c>
      <c r="B6" s="9" t="s">
        <v>3</v>
      </c>
      <c r="C6" s="154">
        <v>1</v>
      </c>
      <c r="D6" s="210" t="s">
        <v>210</v>
      </c>
      <c r="E6" s="16">
        <v>5</v>
      </c>
      <c r="F6" s="93">
        <f t="shared" si="0"/>
        <v>20.833333333333336</v>
      </c>
      <c r="G6" s="151">
        <f>(F8-F6)/(F8-F3)</f>
        <v>0.91666666666666652</v>
      </c>
    </row>
    <row r="7" spans="1:7" ht="31.5" x14ac:dyDescent="0.25">
      <c r="A7" s="8">
        <v>910</v>
      </c>
      <c r="B7" s="9" t="s">
        <v>4</v>
      </c>
      <c r="C7" s="154">
        <v>1</v>
      </c>
      <c r="D7" s="210" t="s">
        <v>210</v>
      </c>
      <c r="E7" s="16">
        <v>10</v>
      </c>
      <c r="F7" s="93">
        <f t="shared" si="0"/>
        <v>41.666666666666671</v>
      </c>
      <c r="G7" s="151">
        <f>(F8-F7)/(F8-F3)</f>
        <v>0.49999999999999978</v>
      </c>
    </row>
    <row r="8" spans="1:7" ht="31.5" x14ac:dyDescent="0.25">
      <c r="A8" s="8">
        <v>918</v>
      </c>
      <c r="B8" s="9" t="s">
        <v>5</v>
      </c>
      <c r="C8" s="154">
        <v>1</v>
      </c>
      <c r="D8" s="210" t="s">
        <v>210</v>
      </c>
      <c r="E8" s="16">
        <v>16</v>
      </c>
      <c r="F8" s="212">
        <f t="shared" si="0"/>
        <v>66.666666666666657</v>
      </c>
      <c r="G8" s="151">
        <f>(F8-F8)/(F8-F3)</f>
        <v>0</v>
      </c>
    </row>
    <row r="9" spans="1:7" ht="31.5" x14ac:dyDescent="0.25">
      <c r="A9" s="8">
        <v>921</v>
      </c>
      <c r="B9" s="9" t="s">
        <v>6</v>
      </c>
      <c r="C9" s="154">
        <v>1</v>
      </c>
      <c r="D9" s="210" t="s">
        <v>210</v>
      </c>
      <c r="E9" s="16">
        <v>13</v>
      </c>
      <c r="F9" s="93">
        <f t="shared" si="0"/>
        <v>54.166666666666664</v>
      </c>
      <c r="G9" s="151">
        <f>(F8-F9)/(F8-F3)</f>
        <v>0.24999999999999989</v>
      </c>
    </row>
    <row r="10" spans="1:7" ht="35.25" customHeight="1" x14ac:dyDescent="0.25">
      <c r="A10" s="8">
        <v>922</v>
      </c>
      <c r="B10" s="9" t="s">
        <v>7</v>
      </c>
      <c r="C10" s="154">
        <v>1</v>
      </c>
      <c r="D10" s="210" t="s">
        <v>210</v>
      </c>
      <c r="E10" s="16">
        <v>5</v>
      </c>
      <c r="F10" s="93">
        <f t="shared" si="0"/>
        <v>20.833333333333336</v>
      </c>
      <c r="G10" s="151">
        <f>(F8-F10)/(F8-F3)</f>
        <v>0.91666666666666652</v>
      </c>
    </row>
    <row r="11" spans="1:7" ht="31.5" x14ac:dyDescent="0.25">
      <c r="A11" s="8">
        <v>923</v>
      </c>
      <c r="B11" s="9" t="s">
        <v>8</v>
      </c>
      <c r="C11" s="154">
        <v>1</v>
      </c>
      <c r="D11" s="210" t="s">
        <v>211</v>
      </c>
      <c r="E11" s="16">
        <v>31</v>
      </c>
      <c r="F11" s="93">
        <f t="shared" si="0"/>
        <v>42.465753424657535</v>
      </c>
      <c r="G11" s="151">
        <f>(F8-F11)/(F8-F3)</f>
        <v>0.48401826484018251</v>
      </c>
    </row>
    <row r="12" spans="1:7" ht="31.5" x14ac:dyDescent="0.25">
      <c r="A12" s="8">
        <v>925</v>
      </c>
      <c r="B12" s="9" t="s">
        <v>9</v>
      </c>
      <c r="C12" s="154">
        <v>1</v>
      </c>
      <c r="D12" s="210" t="s">
        <v>211</v>
      </c>
      <c r="E12" s="16">
        <v>32</v>
      </c>
      <c r="F12" s="93">
        <f t="shared" si="0"/>
        <v>43.835616438356162</v>
      </c>
      <c r="G12" s="151">
        <f>(F8-F12)/(F8-F3)</f>
        <v>0.45662100456620996</v>
      </c>
    </row>
    <row r="13" spans="1:7" ht="31.5" x14ac:dyDescent="0.25">
      <c r="A13" s="8">
        <v>926</v>
      </c>
      <c r="B13" s="9" t="s">
        <v>10</v>
      </c>
      <c r="C13" s="154">
        <v>1</v>
      </c>
      <c r="D13" s="210" t="s">
        <v>211</v>
      </c>
      <c r="E13" s="16">
        <v>27</v>
      </c>
      <c r="F13" s="93">
        <f t="shared" si="0"/>
        <v>36.986301369863014</v>
      </c>
      <c r="G13" s="151">
        <f>(F8-F13)/(F8-F3)</f>
        <v>0.59360730593607292</v>
      </c>
    </row>
    <row r="14" spans="1:7" ht="31.5" x14ac:dyDescent="0.25">
      <c r="A14" s="8">
        <v>929</v>
      </c>
      <c r="B14" s="9" t="s">
        <v>11</v>
      </c>
      <c r="C14" s="154">
        <v>1</v>
      </c>
      <c r="D14" s="210" t="s">
        <v>211</v>
      </c>
      <c r="E14" s="16">
        <v>18</v>
      </c>
      <c r="F14" s="93">
        <f t="shared" si="0"/>
        <v>24.657534246575342</v>
      </c>
      <c r="G14" s="151">
        <f>(F8-F14)/(F8-F3)</f>
        <v>0.84018264840182655</v>
      </c>
    </row>
    <row r="15" spans="1:7" ht="31.5" x14ac:dyDescent="0.25">
      <c r="A15" s="8">
        <v>930</v>
      </c>
      <c r="B15" s="9" t="s">
        <v>12</v>
      </c>
      <c r="C15" s="154">
        <v>1</v>
      </c>
      <c r="D15" s="210" t="s">
        <v>210</v>
      </c>
      <c r="E15" s="16">
        <v>12</v>
      </c>
      <c r="F15" s="93">
        <f t="shared" si="0"/>
        <v>50</v>
      </c>
      <c r="G15" s="151">
        <f>(F8-F15)/(F8-F3)</f>
        <v>0.3333333333333332</v>
      </c>
    </row>
    <row r="16" spans="1:7" ht="31.5" x14ac:dyDescent="0.25">
      <c r="A16" s="8">
        <v>934</v>
      </c>
      <c r="B16" s="9" t="s">
        <v>13</v>
      </c>
      <c r="C16" s="154">
        <v>1</v>
      </c>
      <c r="D16" s="210" t="s">
        <v>210</v>
      </c>
      <c r="E16" s="16">
        <v>11</v>
      </c>
      <c r="F16" s="93">
        <f t="shared" si="0"/>
        <v>45.833333333333329</v>
      </c>
      <c r="G16" s="151">
        <f>(F8-F16)/(F8-F3)</f>
        <v>0.41666666666666663</v>
      </c>
    </row>
    <row r="17" spans="1:7" ht="31.5" x14ac:dyDescent="0.25">
      <c r="A17" s="8">
        <v>942</v>
      </c>
      <c r="B17" s="9" t="s">
        <v>14</v>
      </c>
      <c r="C17" s="154">
        <v>1</v>
      </c>
      <c r="D17" s="210" t="s">
        <v>210</v>
      </c>
      <c r="E17" s="16">
        <v>11</v>
      </c>
      <c r="F17" s="93">
        <f t="shared" si="0"/>
        <v>45.833333333333329</v>
      </c>
      <c r="G17" s="151">
        <f>(F8-F17)/(F8-F3)</f>
        <v>0.41666666666666663</v>
      </c>
    </row>
    <row r="18" spans="1:7" ht="31.5" x14ac:dyDescent="0.25">
      <c r="A18" s="8">
        <v>962</v>
      </c>
      <c r="B18" s="9" t="s">
        <v>15</v>
      </c>
      <c r="C18" s="154">
        <v>1</v>
      </c>
      <c r="D18" s="210" t="s">
        <v>210</v>
      </c>
      <c r="E18" s="16">
        <v>10</v>
      </c>
      <c r="F18" s="93">
        <f t="shared" si="0"/>
        <v>41.666666666666671</v>
      </c>
      <c r="G18" s="151">
        <f>(F8-F18)/(F8-F3)</f>
        <v>0.49999999999999978</v>
      </c>
    </row>
    <row r="19" spans="1:7" ht="31.5" x14ac:dyDescent="0.25">
      <c r="A19" s="8">
        <v>972</v>
      </c>
      <c r="B19" s="9" t="s">
        <v>16</v>
      </c>
      <c r="C19" s="154">
        <v>1</v>
      </c>
      <c r="D19" s="210" t="s">
        <v>210</v>
      </c>
      <c r="E19" s="16">
        <v>9</v>
      </c>
      <c r="F19" s="93">
        <f t="shared" si="0"/>
        <v>37.5</v>
      </c>
      <c r="G19" s="151">
        <f>(F8-F19)/(F8-F3)</f>
        <v>0.58333333333333326</v>
      </c>
    </row>
    <row r="20" spans="1:7" ht="31.5" x14ac:dyDescent="0.25">
      <c r="A20" s="8">
        <v>982</v>
      </c>
      <c r="B20" s="9" t="s">
        <v>17</v>
      </c>
      <c r="C20" s="154">
        <v>1</v>
      </c>
      <c r="D20" s="210" t="s">
        <v>210</v>
      </c>
      <c r="E20" s="16">
        <v>10</v>
      </c>
      <c r="F20" s="93">
        <f t="shared" si="0"/>
        <v>41.666666666666671</v>
      </c>
      <c r="G20" s="151">
        <f>(F8-F20)/(F8-F3)</f>
        <v>0.49999999999999978</v>
      </c>
    </row>
    <row r="21" spans="1:7" ht="31.5" x14ac:dyDescent="0.25">
      <c r="A21" s="8">
        <v>992</v>
      </c>
      <c r="B21" s="9" t="s">
        <v>18</v>
      </c>
      <c r="C21" s="154">
        <v>1</v>
      </c>
      <c r="D21" s="210" t="s">
        <v>210</v>
      </c>
      <c r="E21" s="16">
        <v>11</v>
      </c>
      <c r="F21" s="93">
        <f t="shared" si="0"/>
        <v>45.833333333333329</v>
      </c>
      <c r="G21" s="151">
        <f>(F8-F21)/(F8-F3)</f>
        <v>0.41666666666666663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9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C4" zoomScaleNormal="100" zoomScaleSheetLayoutView="100" workbookViewId="0">
      <selection sqref="A1:G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.85546875" style="71" customWidth="1"/>
    <col min="4" max="4" width="17.85546875" style="71" customWidth="1"/>
    <col min="5" max="5" width="18.7109375" style="71" customWidth="1"/>
    <col min="6" max="6" width="15" style="71" customWidth="1"/>
    <col min="7" max="7" width="14.7109375" style="71" customWidth="1"/>
    <col min="8" max="16384" width="9.140625" style="71"/>
  </cols>
  <sheetData>
    <row r="1" spans="1:7" ht="43.5" customHeight="1" x14ac:dyDescent="0.25">
      <c r="A1" s="230" t="s">
        <v>184</v>
      </c>
      <c r="B1" s="230"/>
      <c r="C1" s="230"/>
      <c r="D1" s="230"/>
      <c r="E1" s="230"/>
      <c r="F1" s="230"/>
      <c r="G1" s="230"/>
    </row>
    <row r="2" spans="1:7" ht="145.5" customHeight="1" x14ac:dyDescent="0.25">
      <c r="A2" s="111" t="s">
        <v>19</v>
      </c>
      <c r="B2" s="111" t="s">
        <v>132</v>
      </c>
      <c r="C2" s="109" t="s">
        <v>160</v>
      </c>
      <c r="D2" s="114" t="s">
        <v>106</v>
      </c>
      <c r="E2" s="114" t="s">
        <v>107</v>
      </c>
      <c r="F2" s="109" t="s">
        <v>31</v>
      </c>
      <c r="G2" s="109" t="s">
        <v>32</v>
      </c>
    </row>
    <row r="3" spans="1:7" ht="33.75" customHeight="1" x14ac:dyDescent="0.25">
      <c r="A3" s="113"/>
      <c r="B3" s="17"/>
      <c r="C3" s="3"/>
      <c r="D3" s="121" t="s">
        <v>95</v>
      </c>
      <c r="E3" s="121" t="s">
        <v>96</v>
      </c>
      <c r="F3" s="3"/>
      <c r="G3" s="3"/>
    </row>
    <row r="4" spans="1:7" ht="23.25" customHeight="1" x14ac:dyDescent="0.25">
      <c r="A4" s="19">
        <v>901</v>
      </c>
      <c r="B4" s="6" t="s">
        <v>0</v>
      </c>
      <c r="C4" s="16">
        <v>1</v>
      </c>
      <c r="D4" s="101">
        <v>1.1967000000000001</v>
      </c>
      <c r="E4" s="101">
        <v>0</v>
      </c>
      <c r="F4" s="31">
        <v>0</v>
      </c>
      <c r="G4" s="16">
        <v>1</v>
      </c>
    </row>
    <row r="5" spans="1:7" ht="20.25" customHeight="1" x14ac:dyDescent="0.25">
      <c r="A5" s="8">
        <v>902</v>
      </c>
      <c r="B5" s="7" t="s">
        <v>1</v>
      </c>
      <c r="C5" s="16">
        <v>1</v>
      </c>
      <c r="D5" s="183">
        <v>14590.59937</v>
      </c>
      <c r="E5" s="184">
        <v>15345.65618</v>
      </c>
      <c r="F5" s="31">
        <f>E5/D5*100</f>
        <v>105.17495402932168</v>
      </c>
      <c r="G5" s="16">
        <v>0</v>
      </c>
    </row>
    <row r="6" spans="1:7" ht="31.5" x14ac:dyDescent="0.25">
      <c r="A6" s="8">
        <v>905</v>
      </c>
      <c r="B6" s="7" t="s">
        <v>2</v>
      </c>
      <c r="C6" s="16">
        <v>1</v>
      </c>
      <c r="D6" s="101">
        <v>0</v>
      </c>
      <c r="E6" s="101">
        <v>0</v>
      </c>
      <c r="F6" s="61">
        <v>0</v>
      </c>
      <c r="G6" s="16">
        <v>1</v>
      </c>
    </row>
    <row r="7" spans="1:7" ht="31.5" x14ac:dyDescent="0.25">
      <c r="A7" s="8">
        <v>908</v>
      </c>
      <c r="B7" s="7" t="s">
        <v>3</v>
      </c>
      <c r="C7" s="16">
        <v>1</v>
      </c>
      <c r="D7" s="101">
        <v>0</v>
      </c>
      <c r="E7" s="101">
        <v>0</v>
      </c>
      <c r="F7" s="31">
        <v>0</v>
      </c>
      <c r="G7" s="16">
        <v>1</v>
      </c>
    </row>
    <row r="8" spans="1:7" ht="31.5" x14ac:dyDescent="0.25">
      <c r="A8" s="8">
        <v>910</v>
      </c>
      <c r="B8" s="7" t="s">
        <v>4</v>
      </c>
      <c r="C8" s="16">
        <v>1</v>
      </c>
      <c r="D8" s="101">
        <v>0</v>
      </c>
      <c r="E8" s="101">
        <v>0</v>
      </c>
      <c r="F8" s="31">
        <v>1</v>
      </c>
      <c r="G8" s="16">
        <v>1</v>
      </c>
    </row>
    <row r="9" spans="1:7" ht="31.5" x14ac:dyDescent="0.25">
      <c r="A9" s="8">
        <v>918</v>
      </c>
      <c r="B9" s="7" t="s">
        <v>5</v>
      </c>
      <c r="C9" s="16">
        <v>1</v>
      </c>
      <c r="D9" s="101">
        <v>555749.82128999999</v>
      </c>
      <c r="E9" s="101">
        <v>553077.13604000001</v>
      </c>
      <c r="F9" s="31">
        <f>E9/D9*100</f>
        <v>99.51908482061296</v>
      </c>
      <c r="G9" s="16">
        <v>0.5</v>
      </c>
    </row>
    <row r="10" spans="1:7" ht="31.5" x14ac:dyDescent="0.25">
      <c r="A10" s="8">
        <v>921</v>
      </c>
      <c r="B10" s="7" t="s">
        <v>6</v>
      </c>
      <c r="C10" s="16">
        <v>1</v>
      </c>
      <c r="D10" s="101">
        <v>0</v>
      </c>
      <c r="E10" s="101">
        <v>0</v>
      </c>
      <c r="F10" s="31">
        <v>0</v>
      </c>
      <c r="G10" s="16">
        <v>1</v>
      </c>
    </row>
    <row r="11" spans="1:7" ht="30.75" customHeight="1" x14ac:dyDescent="0.25">
      <c r="A11" s="8">
        <v>922</v>
      </c>
      <c r="B11" s="7" t="s">
        <v>7</v>
      </c>
      <c r="C11" s="16">
        <v>1</v>
      </c>
      <c r="D11" s="101">
        <v>0</v>
      </c>
      <c r="E11" s="101">
        <v>0</v>
      </c>
      <c r="F11" s="31">
        <v>0</v>
      </c>
      <c r="G11" s="16">
        <v>1</v>
      </c>
    </row>
    <row r="12" spans="1:7" ht="31.5" x14ac:dyDescent="0.25">
      <c r="A12" s="8">
        <v>923</v>
      </c>
      <c r="B12" s="7" t="s">
        <v>8</v>
      </c>
      <c r="C12" s="16">
        <v>1</v>
      </c>
      <c r="D12" s="184">
        <v>603201.07204999996</v>
      </c>
      <c r="E12" s="184">
        <v>57414.774949999999</v>
      </c>
      <c r="F12" s="31">
        <f>E12/D12*100</f>
        <v>9.5183476307284867</v>
      </c>
      <c r="G12" s="16">
        <v>1</v>
      </c>
    </row>
    <row r="13" spans="1:7" ht="31.5" x14ac:dyDescent="0.25">
      <c r="A13" s="8">
        <v>925</v>
      </c>
      <c r="B13" s="7" t="s">
        <v>9</v>
      </c>
      <c r="C13" s="16">
        <v>1</v>
      </c>
      <c r="D13" s="184">
        <v>0</v>
      </c>
      <c r="E13" s="184">
        <v>0</v>
      </c>
      <c r="F13" s="31">
        <v>0</v>
      </c>
      <c r="G13" s="16">
        <v>1</v>
      </c>
    </row>
    <row r="14" spans="1:7" ht="31.5" x14ac:dyDescent="0.25">
      <c r="A14" s="8">
        <v>926</v>
      </c>
      <c r="B14" s="7" t="s">
        <v>10</v>
      </c>
      <c r="C14" s="16">
        <v>1</v>
      </c>
      <c r="D14" s="184">
        <v>0</v>
      </c>
      <c r="E14" s="184">
        <v>0</v>
      </c>
      <c r="F14" s="31">
        <v>0</v>
      </c>
      <c r="G14" s="16">
        <v>1</v>
      </c>
    </row>
    <row r="15" spans="1:7" ht="31.5" x14ac:dyDescent="0.25">
      <c r="A15" s="8">
        <v>929</v>
      </c>
      <c r="B15" s="7" t="s">
        <v>11</v>
      </c>
      <c r="C15" s="16">
        <v>1</v>
      </c>
      <c r="D15" s="184">
        <v>0</v>
      </c>
      <c r="E15" s="184">
        <v>0</v>
      </c>
      <c r="F15" s="31">
        <v>0</v>
      </c>
      <c r="G15" s="16">
        <v>1</v>
      </c>
    </row>
    <row r="16" spans="1:7" ht="31.5" x14ac:dyDescent="0.25">
      <c r="A16" s="8">
        <v>930</v>
      </c>
      <c r="B16" s="7" t="s">
        <v>12</v>
      </c>
      <c r="C16" s="16">
        <v>1</v>
      </c>
      <c r="D16" s="101">
        <v>0</v>
      </c>
      <c r="E16" s="101">
        <v>0</v>
      </c>
      <c r="F16" s="31">
        <v>0</v>
      </c>
      <c r="G16" s="16">
        <v>1</v>
      </c>
    </row>
    <row r="17" spans="1:7" ht="31.5" x14ac:dyDescent="0.25">
      <c r="A17" s="8">
        <v>934</v>
      </c>
      <c r="B17" s="7" t="s">
        <v>13</v>
      </c>
      <c r="C17" s="16">
        <v>1</v>
      </c>
      <c r="D17" s="101">
        <v>81.525000000000006</v>
      </c>
      <c r="E17" s="101">
        <v>81.525000000000006</v>
      </c>
      <c r="F17" s="31">
        <f>E17/D17*100</f>
        <v>100</v>
      </c>
      <c r="G17" s="16">
        <v>0</v>
      </c>
    </row>
    <row r="18" spans="1:7" ht="31.5" x14ac:dyDescent="0.25">
      <c r="A18" s="8">
        <v>942</v>
      </c>
      <c r="B18" s="7" t="s">
        <v>14</v>
      </c>
      <c r="C18" s="16">
        <v>1</v>
      </c>
      <c r="D18" s="101">
        <v>0</v>
      </c>
      <c r="E18" s="101">
        <v>13.33996</v>
      </c>
      <c r="F18" s="31">
        <v>100</v>
      </c>
      <c r="G18" s="16">
        <v>0</v>
      </c>
    </row>
    <row r="19" spans="1:7" ht="31.5" x14ac:dyDescent="0.25">
      <c r="A19" s="8">
        <v>962</v>
      </c>
      <c r="B19" s="7" t="s">
        <v>15</v>
      </c>
      <c r="C19" s="16">
        <v>1</v>
      </c>
      <c r="D19" s="101">
        <v>0</v>
      </c>
      <c r="E19" s="101">
        <v>0</v>
      </c>
      <c r="F19" s="61">
        <v>0</v>
      </c>
      <c r="G19" s="16">
        <v>1</v>
      </c>
    </row>
    <row r="20" spans="1:7" ht="31.5" x14ac:dyDescent="0.25">
      <c r="A20" s="8">
        <v>972</v>
      </c>
      <c r="B20" s="7" t="s">
        <v>16</v>
      </c>
      <c r="C20" s="16">
        <v>1</v>
      </c>
      <c r="D20" s="101">
        <v>0</v>
      </c>
      <c r="E20" s="101">
        <v>0</v>
      </c>
      <c r="F20" s="31">
        <v>0</v>
      </c>
      <c r="G20" s="16">
        <v>1</v>
      </c>
    </row>
    <row r="21" spans="1:7" ht="31.5" x14ac:dyDescent="0.25">
      <c r="A21" s="8">
        <v>982</v>
      </c>
      <c r="B21" s="7" t="s">
        <v>17</v>
      </c>
      <c r="C21" s="16">
        <v>1</v>
      </c>
      <c r="D21" s="101">
        <v>0</v>
      </c>
      <c r="E21" s="101">
        <v>0</v>
      </c>
      <c r="F21" s="31">
        <v>0</v>
      </c>
      <c r="G21" s="16">
        <v>1</v>
      </c>
    </row>
    <row r="22" spans="1:7" ht="31.5" x14ac:dyDescent="0.25">
      <c r="A22" s="8">
        <v>992</v>
      </c>
      <c r="B22" s="7" t="s">
        <v>18</v>
      </c>
      <c r="C22" s="16">
        <v>1</v>
      </c>
      <c r="D22" s="101">
        <v>0</v>
      </c>
      <c r="E22" s="101">
        <v>0</v>
      </c>
      <c r="F22" s="31">
        <v>0</v>
      </c>
      <c r="G22" s="16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topLeftCell="A4" zoomScaleNormal="100" zoomScaleSheetLayoutView="100" workbookViewId="0">
      <selection activeCell="C21" sqref="C2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14.140625" style="71" customWidth="1"/>
    <col min="6" max="6" width="13.28515625" style="71" customWidth="1"/>
    <col min="7" max="7" width="2.5703125" style="71" hidden="1" customWidth="1"/>
    <col min="8" max="9" width="9.140625" style="71" hidden="1" customWidth="1"/>
    <col min="10" max="16384" width="9.140625" style="71"/>
  </cols>
  <sheetData>
    <row r="1" spans="1:9" ht="39" customHeight="1" x14ac:dyDescent="0.25">
      <c r="A1" s="263" t="s">
        <v>145</v>
      </c>
      <c r="B1" s="263"/>
      <c r="C1" s="263"/>
      <c r="D1" s="263"/>
      <c r="E1" s="263"/>
      <c r="F1" s="263"/>
      <c r="G1" s="115"/>
      <c r="H1" s="115"/>
      <c r="I1" s="115"/>
    </row>
    <row r="2" spans="1:9" ht="153" customHeight="1" x14ac:dyDescent="0.25">
      <c r="A2" s="112" t="s">
        <v>19</v>
      </c>
      <c r="B2" s="112" t="s">
        <v>132</v>
      </c>
      <c r="C2" s="109" t="s">
        <v>131</v>
      </c>
      <c r="D2" s="15" t="s">
        <v>99</v>
      </c>
      <c r="E2" s="109" t="s">
        <v>31</v>
      </c>
      <c r="F2" s="109" t="s">
        <v>32</v>
      </c>
    </row>
    <row r="3" spans="1:9" ht="23.25" customHeight="1" x14ac:dyDescent="0.25">
      <c r="A3" s="8">
        <v>901</v>
      </c>
      <c r="B3" s="9" t="s">
        <v>0</v>
      </c>
      <c r="C3" s="105">
        <v>1</v>
      </c>
      <c r="D3" s="207">
        <v>1</v>
      </c>
      <c r="E3" s="61">
        <v>1</v>
      </c>
      <c r="F3" s="219">
        <f>E3</f>
        <v>1</v>
      </c>
    </row>
    <row r="4" spans="1:9" ht="20.25" customHeight="1" x14ac:dyDescent="0.25">
      <c r="A4" s="8">
        <v>902</v>
      </c>
      <c r="B4" s="9" t="s">
        <v>1</v>
      </c>
      <c r="C4" s="105">
        <v>1</v>
      </c>
      <c r="D4" s="208">
        <v>1</v>
      </c>
      <c r="E4" s="70">
        <v>1</v>
      </c>
      <c r="F4" s="219">
        <f t="shared" ref="F4:F21" si="0">E4</f>
        <v>1</v>
      </c>
    </row>
    <row r="5" spans="1:9" ht="31.5" x14ac:dyDescent="0.25">
      <c r="A5" s="8">
        <v>905</v>
      </c>
      <c r="B5" s="9" t="s">
        <v>2</v>
      </c>
      <c r="C5" s="105">
        <v>1</v>
      </c>
      <c r="D5" s="208">
        <v>1</v>
      </c>
      <c r="E5" s="61">
        <v>1</v>
      </c>
      <c r="F5" s="219">
        <f t="shared" si="0"/>
        <v>1</v>
      </c>
    </row>
    <row r="6" spans="1:9" ht="31.5" x14ac:dyDescent="0.25">
      <c r="A6" s="8">
        <v>908</v>
      </c>
      <c r="B6" s="9" t="s">
        <v>3</v>
      </c>
      <c r="C6" s="105">
        <v>1</v>
      </c>
      <c r="D6" s="208">
        <v>1</v>
      </c>
      <c r="E6" s="61">
        <v>1</v>
      </c>
      <c r="F6" s="219">
        <f t="shared" si="0"/>
        <v>1</v>
      </c>
    </row>
    <row r="7" spans="1:9" ht="31.5" x14ac:dyDescent="0.25">
      <c r="A7" s="8">
        <v>910</v>
      </c>
      <c r="B7" s="9" t="s">
        <v>4</v>
      </c>
      <c r="C7" s="105">
        <v>1</v>
      </c>
      <c r="D7" s="208">
        <v>0</v>
      </c>
      <c r="E7" s="61">
        <v>0</v>
      </c>
      <c r="F7" s="219">
        <f t="shared" si="0"/>
        <v>0</v>
      </c>
    </row>
    <row r="8" spans="1:9" ht="31.5" x14ac:dyDescent="0.25">
      <c r="A8" s="8">
        <v>918</v>
      </c>
      <c r="B8" s="9" t="s">
        <v>5</v>
      </c>
      <c r="C8" s="105">
        <v>1</v>
      </c>
      <c r="D8" s="208">
        <v>0</v>
      </c>
      <c r="E8" s="70">
        <v>0</v>
      </c>
      <c r="F8" s="219">
        <f t="shared" si="0"/>
        <v>0</v>
      </c>
    </row>
    <row r="9" spans="1:9" ht="31.5" x14ac:dyDescent="0.25">
      <c r="A9" s="8">
        <v>921</v>
      </c>
      <c r="B9" s="9" t="s">
        <v>6</v>
      </c>
      <c r="C9" s="105">
        <v>1</v>
      </c>
      <c r="D9" s="208">
        <v>0.5</v>
      </c>
      <c r="E9" s="70">
        <v>0.5</v>
      </c>
      <c r="F9" s="219">
        <f t="shared" si="0"/>
        <v>0.5</v>
      </c>
    </row>
    <row r="10" spans="1:9" ht="35.25" customHeight="1" x14ac:dyDescent="0.25">
      <c r="A10" s="8">
        <v>922</v>
      </c>
      <c r="B10" s="9" t="s">
        <v>7</v>
      </c>
      <c r="C10" s="105">
        <v>1</v>
      </c>
      <c r="D10" s="208">
        <v>1</v>
      </c>
      <c r="E10" s="61">
        <v>1</v>
      </c>
      <c r="F10" s="219">
        <f t="shared" si="0"/>
        <v>1</v>
      </c>
    </row>
    <row r="11" spans="1:9" ht="31.5" x14ac:dyDescent="0.25">
      <c r="A11" s="8">
        <v>923</v>
      </c>
      <c r="B11" s="9" t="s">
        <v>8</v>
      </c>
      <c r="C11" s="105">
        <v>1</v>
      </c>
      <c r="D11" s="208">
        <v>0</v>
      </c>
      <c r="E11" s="70">
        <v>0</v>
      </c>
      <c r="F11" s="219">
        <f t="shared" si="0"/>
        <v>0</v>
      </c>
    </row>
    <row r="12" spans="1:9" ht="31.5" x14ac:dyDescent="0.25">
      <c r="A12" s="8">
        <v>925</v>
      </c>
      <c r="B12" s="9" t="s">
        <v>9</v>
      </c>
      <c r="C12" s="105">
        <v>1</v>
      </c>
      <c r="D12" s="208">
        <v>0</v>
      </c>
      <c r="E12" s="70">
        <v>0</v>
      </c>
      <c r="F12" s="219">
        <f t="shared" si="0"/>
        <v>0</v>
      </c>
    </row>
    <row r="13" spans="1:9" ht="31.5" x14ac:dyDescent="0.25">
      <c r="A13" s="8">
        <v>926</v>
      </c>
      <c r="B13" s="9" t="s">
        <v>10</v>
      </c>
      <c r="C13" s="105">
        <v>1</v>
      </c>
      <c r="D13" s="208">
        <v>0</v>
      </c>
      <c r="E13" s="70">
        <v>0</v>
      </c>
      <c r="F13" s="219">
        <f t="shared" si="0"/>
        <v>0</v>
      </c>
    </row>
    <row r="14" spans="1:9" ht="31.5" x14ac:dyDescent="0.25">
      <c r="A14" s="8">
        <v>929</v>
      </c>
      <c r="B14" s="9" t="s">
        <v>11</v>
      </c>
      <c r="C14" s="105">
        <v>1</v>
      </c>
      <c r="D14" s="208">
        <v>0.5</v>
      </c>
      <c r="E14" s="70">
        <v>0.5</v>
      </c>
      <c r="F14" s="219">
        <f t="shared" si="0"/>
        <v>0.5</v>
      </c>
    </row>
    <row r="15" spans="1:9" ht="31.5" x14ac:dyDescent="0.25">
      <c r="A15" s="8">
        <v>930</v>
      </c>
      <c r="B15" s="9" t="s">
        <v>12</v>
      </c>
      <c r="C15" s="105">
        <v>1</v>
      </c>
      <c r="D15" s="208">
        <v>0</v>
      </c>
      <c r="E15" s="61">
        <v>0</v>
      </c>
      <c r="F15" s="219">
        <f t="shared" si="0"/>
        <v>0</v>
      </c>
    </row>
    <row r="16" spans="1:9" ht="31.5" x14ac:dyDescent="0.25">
      <c r="A16" s="8">
        <v>934</v>
      </c>
      <c r="B16" s="9" t="s">
        <v>13</v>
      </c>
      <c r="C16" s="105">
        <v>1</v>
      </c>
      <c r="D16" s="208">
        <v>0</v>
      </c>
      <c r="E16" s="70">
        <v>0</v>
      </c>
      <c r="F16" s="219">
        <f t="shared" si="0"/>
        <v>0</v>
      </c>
    </row>
    <row r="17" spans="1:6" ht="31.5" x14ac:dyDescent="0.25">
      <c r="A17" s="8">
        <v>942</v>
      </c>
      <c r="B17" s="9" t="s">
        <v>14</v>
      </c>
      <c r="C17" s="105">
        <v>1</v>
      </c>
      <c r="D17" s="208">
        <v>0</v>
      </c>
      <c r="E17" s="70">
        <v>0</v>
      </c>
      <c r="F17" s="219">
        <f t="shared" si="0"/>
        <v>0</v>
      </c>
    </row>
    <row r="18" spans="1:6" ht="31.5" x14ac:dyDescent="0.25">
      <c r="A18" s="8">
        <v>962</v>
      </c>
      <c r="B18" s="9" t="s">
        <v>15</v>
      </c>
      <c r="C18" s="105">
        <v>1</v>
      </c>
      <c r="D18" s="208">
        <v>1</v>
      </c>
      <c r="E18" s="70">
        <v>1</v>
      </c>
      <c r="F18" s="219">
        <f t="shared" si="0"/>
        <v>1</v>
      </c>
    </row>
    <row r="19" spans="1:6" ht="31.5" x14ac:dyDescent="0.25">
      <c r="A19" s="8">
        <v>972</v>
      </c>
      <c r="B19" s="9" t="s">
        <v>16</v>
      </c>
      <c r="C19" s="105">
        <v>1</v>
      </c>
      <c r="D19" s="209">
        <v>0.5</v>
      </c>
      <c r="E19" s="70">
        <v>0.5</v>
      </c>
      <c r="F19" s="219">
        <f t="shared" si="0"/>
        <v>0.5</v>
      </c>
    </row>
    <row r="20" spans="1:6" ht="31.5" x14ac:dyDescent="0.25">
      <c r="A20" s="8">
        <v>982</v>
      </c>
      <c r="B20" s="9" t="s">
        <v>17</v>
      </c>
      <c r="C20" s="105">
        <v>1</v>
      </c>
      <c r="D20" s="209">
        <v>0</v>
      </c>
      <c r="E20" s="70">
        <v>0</v>
      </c>
      <c r="F20" s="219">
        <f t="shared" si="0"/>
        <v>0</v>
      </c>
    </row>
    <row r="21" spans="1:6" ht="31.5" x14ac:dyDescent="0.25">
      <c r="A21" s="8">
        <v>992</v>
      </c>
      <c r="B21" s="9" t="s">
        <v>18</v>
      </c>
      <c r="C21" s="105">
        <v>1</v>
      </c>
      <c r="D21" s="209">
        <v>0.5</v>
      </c>
      <c r="E21" s="70">
        <v>0.5</v>
      </c>
      <c r="F21" s="219">
        <f t="shared" si="0"/>
        <v>0.5</v>
      </c>
    </row>
    <row r="22" spans="1:6" ht="15.75" customHeight="1" x14ac:dyDescent="0.25"/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76" orientation="portrait" r:id="rId1"/>
  <rowBreaks count="1" manualBreakCount="1">
    <brk id="3" max="16383" man="1"/>
  </rowBreaks>
  <colBreaks count="1" manualBreakCount="1">
    <brk id="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topLeftCell="A4" zoomScaleNormal="100" zoomScaleSheetLayoutView="100" workbookViewId="0">
      <selection activeCell="G5" sqref="G5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5" width="24.7109375" style="71" customWidth="1"/>
    <col min="6" max="6" width="14.140625" style="71" customWidth="1"/>
    <col min="7" max="7" width="13.28515625" style="71" customWidth="1"/>
    <col min="8" max="8" width="2.5703125" style="71" hidden="1" customWidth="1"/>
    <col min="9" max="10" width="9.140625" style="71" hidden="1" customWidth="1"/>
    <col min="11" max="16384" width="9.140625" style="71"/>
  </cols>
  <sheetData>
    <row r="1" spans="1:10" ht="39" customHeight="1" x14ac:dyDescent="0.25">
      <c r="A1" s="264" t="s">
        <v>146</v>
      </c>
      <c r="B1" s="264"/>
      <c r="C1" s="264"/>
      <c r="D1" s="264"/>
      <c r="E1" s="264"/>
      <c r="F1" s="264"/>
      <c r="G1" s="264"/>
      <c r="H1" s="115"/>
      <c r="I1" s="115"/>
      <c r="J1" s="115"/>
    </row>
    <row r="2" spans="1:10" ht="126" customHeight="1" x14ac:dyDescent="0.25">
      <c r="A2" s="112" t="s">
        <v>19</v>
      </c>
      <c r="B2" s="112" t="s">
        <v>132</v>
      </c>
      <c r="C2" s="129" t="s">
        <v>131</v>
      </c>
      <c r="D2" s="15" t="s">
        <v>212</v>
      </c>
      <c r="E2" s="15" t="s">
        <v>213</v>
      </c>
      <c r="F2" s="129" t="s">
        <v>31</v>
      </c>
      <c r="G2" s="129" t="s">
        <v>32</v>
      </c>
    </row>
    <row r="3" spans="1:10" ht="23.25" customHeight="1" x14ac:dyDescent="0.25">
      <c r="A3" s="8">
        <v>901</v>
      </c>
      <c r="B3" s="9" t="s">
        <v>0</v>
      </c>
      <c r="C3" s="105">
        <v>1</v>
      </c>
      <c r="D3" s="72">
        <v>0</v>
      </c>
      <c r="E3" s="72">
        <v>0</v>
      </c>
      <c r="F3" s="213">
        <v>0</v>
      </c>
      <c r="G3" s="28">
        <v>0</v>
      </c>
    </row>
    <row r="4" spans="1:10" ht="20.25" customHeight="1" x14ac:dyDescent="0.25">
      <c r="A4" s="8">
        <v>902</v>
      </c>
      <c r="B4" s="9" t="s">
        <v>1</v>
      </c>
      <c r="C4" s="105">
        <v>1</v>
      </c>
      <c r="D4" s="73">
        <v>1</v>
      </c>
      <c r="E4" s="73">
        <v>0</v>
      </c>
      <c r="F4" s="213">
        <v>0</v>
      </c>
      <c r="G4" s="28">
        <v>0</v>
      </c>
    </row>
    <row r="5" spans="1:10" ht="31.5" x14ac:dyDescent="0.25">
      <c r="A5" s="8">
        <v>905</v>
      </c>
      <c r="B5" s="9" t="s">
        <v>2</v>
      </c>
      <c r="C5" s="105">
        <v>1</v>
      </c>
      <c r="D5" s="73">
        <v>8</v>
      </c>
      <c r="E5" s="73">
        <v>2</v>
      </c>
      <c r="F5" s="213">
        <f>E5/D5</f>
        <v>0.25</v>
      </c>
      <c r="G5" s="28">
        <v>0.5</v>
      </c>
    </row>
    <row r="6" spans="1:10" ht="31.5" x14ac:dyDescent="0.25">
      <c r="A6" s="8">
        <v>908</v>
      </c>
      <c r="B6" s="9" t="s">
        <v>3</v>
      </c>
      <c r="C6" s="105">
        <v>1</v>
      </c>
      <c r="D6" s="73">
        <v>0</v>
      </c>
      <c r="E6" s="73">
        <v>0</v>
      </c>
      <c r="F6" s="213">
        <v>0</v>
      </c>
      <c r="G6" s="28">
        <v>0</v>
      </c>
    </row>
    <row r="7" spans="1:10" ht="31.5" x14ac:dyDescent="0.25">
      <c r="A7" s="8">
        <v>910</v>
      </c>
      <c r="B7" s="9" t="s">
        <v>4</v>
      </c>
      <c r="C7" s="105">
        <v>1</v>
      </c>
      <c r="D7" s="73">
        <v>0</v>
      </c>
      <c r="E7" s="73">
        <v>0</v>
      </c>
      <c r="F7" s="213">
        <v>0</v>
      </c>
      <c r="G7" s="28">
        <v>0</v>
      </c>
    </row>
    <row r="8" spans="1:10" ht="31.5" x14ac:dyDescent="0.25">
      <c r="A8" s="8">
        <v>918</v>
      </c>
      <c r="B8" s="9" t="s">
        <v>5</v>
      </c>
      <c r="C8" s="105">
        <v>1</v>
      </c>
      <c r="D8" s="73">
        <v>2</v>
      </c>
      <c r="E8" s="73">
        <v>0</v>
      </c>
      <c r="F8" s="213">
        <v>0</v>
      </c>
      <c r="G8" s="28">
        <v>0</v>
      </c>
    </row>
    <row r="9" spans="1:10" ht="31.5" x14ac:dyDescent="0.25">
      <c r="A9" s="8">
        <v>921</v>
      </c>
      <c r="B9" s="9" t="s">
        <v>6</v>
      </c>
      <c r="C9" s="105">
        <v>1</v>
      </c>
      <c r="D9" s="73">
        <v>0</v>
      </c>
      <c r="E9" s="73">
        <v>0</v>
      </c>
      <c r="F9" s="213">
        <v>0</v>
      </c>
      <c r="G9" s="28">
        <v>0</v>
      </c>
    </row>
    <row r="10" spans="1:10" ht="35.25" customHeight="1" x14ac:dyDescent="0.25">
      <c r="A10" s="8">
        <v>922</v>
      </c>
      <c r="B10" s="9" t="s">
        <v>7</v>
      </c>
      <c r="C10" s="105">
        <v>1</v>
      </c>
      <c r="D10" s="73">
        <v>0</v>
      </c>
      <c r="E10" s="73">
        <v>0</v>
      </c>
      <c r="F10" s="213">
        <v>0</v>
      </c>
      <c r="G10" s="28">
        <v>0</v>
      </c>
    </row>
    <row r="11" spans="1:10" ht="31.5" x14ac:dyDescent="0.25">
      <c r="A11" s="8">
        <v>923</v>
      </c>
      <c r="B11" s="9" t="s">
        <v>8</v>
      </c>
      <c r="C11" s="105">
        <v>1</v>
      </c>
      <c r="D11" s="73">
        <v>0</v>
      </c>
      <c r="E11" s="73">
        <v>0</v>
      </c>
      <c r="F11" s="213">
        <v>0</v>
      </c>
      <c r="G11" s="28">
        <v>0</v>
      </c>
    </row>
    <row r="12" spans="1:10" ht="31.5" x14ac:dyDescent="0.25">
      <c r="A12" s="8">
        <v>925</v>
      </c>
      <c r="B12" s="9" t="s">
        <v>9</v>
      </c>
      <c r="C12" s="105">
        <v>1</v>
      </c>
      <c r="D12" s="73">
        <v>4</v>
      </c>
      <c r="E12" s="73">
        <v>0</v>
      </c>
      <c r="F12" s="213">
        <v>0</v>
      </c>
      <c r="G12" s="28">
        <v>0</v>
      </c>
    </row>
    <row r="13" spans="1:10" ht="31.5" x14ac:dyDescent="0.25">
      <c r="A13" s="8">
        <v>926</v>
      </c>
      <c r="B13" s="9" t="s">
        <v>10</v>
      </c>
      <c r="C13" s="105">
        <v>1</v>
      </c>
      <c r="D13" s="73">
        <v>0</v>
      </c>
      <c r="E13" s="73">
        <v>0</v>
      </c>
      <c r="F13" s="213">
        <v>0</v>
      </c>
      <c r="G13" s="28">
        <v>0</v>
      </c>
    </row>
    <row r="14" spans="1:10" ht="31.5" x14ac:dyDescent="0.25">
      <c r="A14" s="8">
        <v>929</v>
      </c>
      <c r="B14" s="9" t="s">
        <v>11</v>
      </c>
      <c r="C14" s="105">
        <v>1</v>
      </c>
      <c r="D14" s="73">
        <v>0</v>
      </c>
      <c r="E14" s="73">
        <v>0</v>
      </c>
      <c r="F14" s="213">
        <v>0</v>
      </c>
      <c r="G14" s="28">
        <v>0</v>
      </c>
    </row>
    <row r="15" spans="1:10" ht="31.5" x14ac:dyDescent="0.25">
      <c r="A15" s="8">
        <v>930</v>
      </c>
      <c r="B15" s="9" t="s">
        <v>12</v>
      </c>
      <c r="C15" s="105">
        <v>1</v>
      </c>
      <c r="D15" s="73">
        <v>0</v>
      </c>
      <c r="E15" s="73">
        <v>0</v>
      </c>
      <c r="F15" s="213">
        <v>0</v>
      </c>
      <c r="G15" s="28">
        <v>0</v>
      </c>
    </row>
    <row r="16" spans="1:10" ht="31.5" x14ac:dyDescent="0.25">
      <c r="A16" s="8">
        <v>934</v>
      </c>
      <c r="B16" s="9" t="s">
        <v>13</v>
      </c>
      <c r="C16" s="105">
        <v>1</v>
      </c>
      <c r="D16" s="73">
        <v>0</v>
      </c>
      <c r="E16" s="73">
        <v>0</v>
      </c>
      <c r="F16" s="213">
        <v>0</v>
      </c>
      <c r="G16" s="28">
        <v>0</v>
      </c>
    </row>
    <row r="17" spans="1:7" ht="31.5" x14ac:dyDescent="0.25">
      <c r="A17" s="8">
        <v>942</v>
      </c>
      <c r="B17" s="9" t="s">
        <v>14</v>
      </c>
      <c r="C17" s="105">
        <v>1</v>
      </c>
      <c r="D17" s="73">
        <v>0</v>
      </c>
      <c r="E17" s="73">
        <v>0</v>
      </c>
      <c r="F17" s="213">
        <v>0</v>
      </c>
      <c r="G17" s="28">
        <v>0</v>
      </c>
    </row>
    <row r="18" spans="1:7" ht="31.5" x14ac:dyDescent="0.25">
      <c r="A18" s="8">
        <v>962</v>
      </c>
      <c r="B18" s="9" t="s">
        <v>15</v>
      </c>
      <c r="C18" s="105">
        <v>1</v>
      </c>
      <c r="D18" s="73">
        <v>3</v>
      </c>
      <c r="E18" s="73">
        <v>0</v>
      </c>
      <c r="F18" s="213">
        <f t="shared" ref="F18:F21" si="0">E18/D18</f>
        <v>0</v>
      </c>
      <c r="G18" s="28">
        <v>0</v>
      </c>
    </row>
    <row r="19" spans="1:7" ht="31.5" x14ac:dyDescent="0.25">
      <c r="A19" s="8">
        <v>972</v>
      </c>
      <c r="B19" s="9" t="s">
        <v>16</v>
      </c>
      <c r="C19" s="105">
        <v>1</v>
      </c>
      <c r="D19" s="74">
        <v>0</v>
      </c>
      <c r="E19" s="74">
        <v>0</v>
      </c>
      <c r="F19" s="213">
        <v>0</v>
      </c>
      <c r="G19" s="28">
        <v>0</v>
      </c>
    </row>
    <row r="20" spans="1:7" ht="31.5" x14ac:dyDescent="0.25">
      <c r="A20" s="8">
        <v>982</v>
      </c>
      <c r="B20" s="9" t="s">
        <v>17</v>
      </c>
      <c r="C20" s="105">
        <v>1</v>
      </c>
      <c r="D20" s="74">
        <v>0</v>
      </c>
      <c r="E20" s="74">
        <v>0</v>
      </c>
      <c r="F20" s="213">
        <v>0</v>
      </c>
      <c r="G20" s="28">
        <v>0</v>
      </c>
    </row>
    <row r="21" spans="1:7" ht="31.5" x14ac:dyDescent="0.25">
      <c r="A21" s="8">
        <v>992</v>
      </c>
      <c r="B21" s="9" t="s">
        <v>18</v>
      </c>
      <c r="C21" s="105">
        <v>1</v>
      </c>
      <c r="D21" s="74">
        <v>2</v>
      </c>
      <c r="E21" s="74">
        <v>0</v>
      </c>
      <c r="F21" s="213">
        <f t="shared" si="0"/>
        <v>0</v>
      </c>
      <c r="G21" s="28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9.140625" style="71" customWidth="1"/>
    <col min="4" max="4" width="26.7109375" style="71" customWidth="1"/>
    <col min="5" max="5" width="20" style="71" customWidth="1"/>
    <col min="6" max="7" width="16.140625" style="71" customWidth="1"/>
    <col min="8" max="16384" width="9.140625" style="71"/>
  </cols>
  <sheetData>
    <row r="1" spans="1:7" ht="46.5" customHeight="1" x14ac:dyDescent="0.25">
      <c r="A1" s="233" t="s">
        <v>147</v>
      </c>
      <c r="B1" s="233"/>
      <c r="C1" s="233"/>
      <c r="D1" s="233"/>
      <c r="E1" s="233"/>
      <c r="F1" s="233"/>
      <c r="G1" s="233"/>
    </row>
    <row r="2" spans="1:7" ht="161.25" customHeight="1" x14ac:dyDescent="0.25">
      <c r="A2" s="112" t="s">
        <v>19</v>
      </c>
      <c r="B2" s="112" t="s">
        <v>132</v>
      </c>
      <c r="C2" s="109" t="s">
        <v>131</v>
      </c>
      <c r="D2" s="100" t="s">
        <v>137</v>
      </c>
      <c r="E2" s="100" t="s">
        <v>136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66">
        <v>0</v>
      </c>
      <c r="D3" s="85">
        <v>0</v>
      </c>
      <c r="E3" s="86">
        <v>0</v>
      </c>
      <c r="F3" s="61" t="s">
        <v>59</v>
      </c>
      <c r="G3" s="61">
        <v>0</v>
      </c>
    </row>
    <row r="4" spans="1:7" ht="20.25" customHeight="1" x14ac:dyDescent="0.25">
      <c r="A4" s="8">
        <v>902</v>
      </c>
      <c r="B4" s="9" t="s">
        <v>1</v>
      </c>
      <c r="C4" s="66">
        <v>1</v>
      </c>
      <c r="D4" s="87">
        <v>6</v>
      </c>
      <c r="E4" s="87">
        <v>12</v>
      </c>
      <c r="F4" s="61">
        <f>D4/E4*100</f>
        <v>50</v>
      </c>
      <c r="G4" s="61">
        <v>0</v>
      </c>
    </row>
    <row r="5" spans="1:7" ht="31.5" x14ac:dyDescent="0.25">
      <c r="A5" s="8">
        <v>905</v>
      </c>
      <c r="B5" s="9" t="s">
        <v>2</v>
      </c>
      <c r="C5" s="66">
        <v>0</v>
      </c>
      <c r="D5" s="61" t="s">
        <v>59</v>
      </c>
      <c r="E5" s="87">
        <v>0</v>
      </c>
      <c r="F5" s="61" t="s">
        <v>59</v>
      </c>
      <c r="G5" s="61">
        <v>0</v>
      </c>
    </row>
    <row r="6" spans="1:7" ht="31.5" x14ac:dyDescent="0.25">
      <c r="A6" s="8">
        <v>908</v>
      </c>
      <c r="B6" s="9" t="s">
        <v>3</v>
      </c>
      <c r="C6" s="66">
        <v>0</v>
      </c>
      <c r="D6" s="61" t="s">
        <v>59</v>
      </c>
      <c r="E6" s="87">
        <v>0</v>
      </c>
      <c r="F6" s="61" t="s">
        <v>59</v>
      </c>
      <c r="G6" s="61">
        <v>0</v>
      </c>
    </row>
    <row r="7" spans="1:7" ht="31.5" x14ac:dyDescent="0.25">
      <c r="A7" s="8">
        <v>910</v>
      </c>
      <c r="B7" s="9" t="s">
        <v>4</v>
      </c>
      <c r="C7" s="66">
        <v>0</v>
      </c>
      <c r="D7" s="61" t="s">
        <v>59</v>
      </c>
      <c r="E7" s="87">
        <v>0</v>
      </c>
      <c r="F7" s="61" t="s">
        <v>59</v>
      </c>
      <c r="G7" s="61">
        <v>0</v>
      </c>
    </row>
    <row r="8" spans="1:7" ht="31.5" x14ac:dyDescent="0.25">
      <c r="A8" s="8">
        <v>918</v>
      </c>
      <c r="B8" s="9" t="s">
        <v>5</v>
      </c>
      <c r="C8" s="66">
        <v>1</v>
      </c>
      <c r="D8" s="87">
        <v>0</v>
      </c>
      <c r="E8" s="87">
        <v>1</v>
      </c>
      <c r="F8" s="61">
        <f>D8/E8*100</f>
        <v>0</v>
      </c>
      <c r="G8" s="61">
        <v>0</v>
      </c>
    </row>
    <row r="9" spans="1:7" ht="31.5" x14ac:dyDescent="0.25">
      <c r="A9" s="8">
        <v>921</v>
      </c>
      <c r="B9" s="9" t="s">
        <v>6</v>
      </c>
      <c r="C9" s="66">
        <v>1</v>
      </c>
      <c r="D9" s="87">
        <v>1</v>
      </c>
      <c r="E9" s="87">
        <v>2</v>
      </c>
      <c r="F9" s="61">
        <f>D9/E9*100</f>
        <v>50</v>
      </c>
      <c r="G9" s="61">
        <v>0</v>
      </c>
    </row>
    <row r="10" spans="1:7" ht="35.25" customHeight="1" x14ac:dyDescent="0.25">
      <c r="A10" s="8">
        <v>922</v>
      </c>
      <c r="B10" s="9" t="s">
        <v>7</v>
      </c>
      <c r="C10" s="66">
        <v>0</v>
      </c>
      <c r="D10" s="61" t="s">
        <v>59</v>
      </c>
      <c r="E10" s="87">
        <v>0</v>
      </c>
      <c r="F10" s="61" t="s">
        <v>59</v>
      </c>
      <c r="G10" s="61">
        <v>0</v>
      </c>
    </row>
    <row r="11" spans="1:7" ht="31.5" x14ac:dyDescent="0.25">
      <c r="A11" s="8">
        <v>923</v>
      </c>
      <c r="B11" s="9" t="s">
        <v>8</v>
      </c>
      <c r="C11" s="66">
        <v>1</v>
      </c>
      <c r="D11" s="87">
        <v>2</v>
      </c>
      <c r="E11" s="87">
        <v>3</v>
      </c>
      <c r="F11" s="61">
        <f>D11/E11*100</f>
        <v>66.666666666666657</v>
      </c>
      <c r="G11" s="61">
        <v>0</v>
      </c>
    </row>
    <row r="12" spans="1:7" ht="31.5" x14ac:dyDescent="0.25">
      <c r="A12" s="8">
        <v>925</v>
      </c>
      <c r="B12" s="9" t="s">
        <v>9</v>
      </c>
      <c r="C12" s="66">
        <v>1</v>
      </c>
      <c r="D12" s="87">
        <v>156</v>
      </c>
      <c r="E12" s="87">
        <v>176</v>
      </c>
      <c r="F12" s="61">
        <f>D12/E12*100</f>
        <v>88.63636363636364</v>
      </c>
      <c r="G12" s="61">
        <v>0</v>
      </c>
    </row>
    <row r="13" spans="1:7" ht="31.5" x14ac:dyDescent="0.25">
      <c r="A13" s="8">
        <v>926</v>
      </c>
      <c r="B13" s="9" t="s">
        <v>10</v>
      </c>
      <c r="C13" s="66">
        <v>1</v>
      </c>
      <c r="D13" s="87">
        <v>7</v>
      </c>
      <c r="E13" s="87">
        <v>41</v>
      </c>
      <c r="F13" s="61">
        <f>D13/E13*100</f>
        <v>17.073170731707318</v>
      </c>
      <c r="G13" s="61">
        <v>0</v>
      </c>
    </row>
    <row r="14" spans="1:7" ht="31.5" x14ac:dyDescent="0.25">
      <c r="A14" s="8">
        <v>929</v>
      </c>
      <c r="B14" s="9" t="s">
        <v>11</v>
      </c>
      <c r="C14" s="66">
        <v>1</v>
      </c>
      <c r="D14" s="87">
        <v>5</v>
      </c>
      <c r="E14" s="87">
        <v>19</v>
      </c>
      <c r="F14" s="61">
        <f>D14/E14*100</f>
        <v>26.315789473684209</v>
      </c>
      <c r="G14" s="61">
        <v>0</v>
      </c>
    </row>
    <row r="15" spans="1:7" ht="31.5" x14ac:dyDescent="0.25">
      <c r="A15" s="8">
        <v>930</v>
      </c>
      <c r="B15" s="9" t="s">
        <v>12</v>
      </c>
      <c r="C15" s="66">
        <v>0</v>
      </c>
      <c r="D15" s="61" t="s">
        <v>59</v>
      </c>
      <c r="E15" s="87">
        <v>0</v>
      </c>
      <c r="F15" s="61" t="s">
        <v>59</v>
      </c>
      <c r="G15" s="61">
        <v>0</v>
      </c>
    </row>
    <row r="16" spans="1:7" ht="31.5" x14ac:dyDescent="0.25">
      <c r="A16" s="8">
        <v>934</v>
      </c>
      <c r="B16" s="9" t="s">
        <v>13</v>
      </c>
      <c r="C16" s="66">
        <v>1</v>
      </c>
      <c r="D16" s="87">
        <v>2</v>
      </c>
      <c r="E16" s="87">
        <v>2</v>
      </c>
      <c r="F16" s="61">
        <f t="shared" ref="F16:F21" si="0">D16/E16*100</f>
        <v>100</v>
      </c>
      <c r="G16" s="61">
        <v>1</v>
      </c>
    </row>
    <row r="17" spans="1:7" ht="31.5" x14ac:dyDescent="0.25">
      <c r="A17" s="8">
        <v>942</v>
      </c>
      <c r="B17" s="9" t="s">
        <v>14</v>
      </c>
      <c r="C17" s="66">
        <v>1</v>
      </c>
      <c r="D17" s="87">
        <v>0</v>
      </c>
      <c r="E17" s="87">
        <v>2</v>
      </c>
      <c r="F17" s="61">
        <f t="shared" si="0"/>
        <v>0</v>
      </c>
      <c r="G17" s="61">
        <v>0</v>
      </c>
    </row>
    <row r="18" spans="1:7" ht="31.5" x14ac:dyDescent="0.25">
      <c r="A18" s="8">
        <v>962</v>
      </c>
      <c r="B18" s="9" t="s">
        <v>15</v>
      </c>
      <c r="C18" s="66">
        <v>1</v>
      </c>
      <c r="D18" s="87">
        <v>1</v>
      </c>
      <c r="E18" s="87">
        <v>1</v>
      </c>
      <c r="F18" s="61">
        <f t="shared" si="0"/>
        <v>100</v>
      </c>
      <c r="G18" s="61">
        <v>1</v>
      </c>
    </row>
    <row r="19" spans="1:7" ht="31.5" x14ac:dyDescent="0.25">
      <c r="A19" s="8">
        <v>972</v>
      </c>
      <c r="B19" s="9" t="s">
        <v>16</v>
      </c>
      <c r="C19" s="66">
        <v>1</v>
      </c>
      <c r="D19" s="88">
        <v>0</v>
      </c>
      <c r="E19" s="88">
        <v>1</v>
      </c>
      <c r="F19" s="61">
        <f t="shared" si="0"/>
        <v>0</v>
      </c>
      <c r="G19" s="61">
        <v>0</v>
      </c>
    </row>
    <row r="20" spans="1:7" ht="31.5" x14ac:dyDescent="0.25">
      <c r="A20" s="8">
        <v>982</v>
      </c>
      <c r="B20" s="9" t="s">
        <v>17</v>
      </c>
      <c r="C20" s="66">
        <v>1</v>
      </c>
      <c r="D20" s="88">
        <v>1</v>
      </c>
      <c r="E20" s="88">
        <v>1</v>
      </c>
      <c r="F20" s="61">
        <f t="shared" si="0"/>
        <v>100</v>
      </c>
      <c r="G20" s="61">
        <v>1</v>
      </c>
    </row>
    <row r="21" spans="1:7" ht="31.5" x14ac:dyDescent="0.25">
      <c r="A21" s="8">
        <v>992</v>
      </c>
      <c r="B21" s="9" t="s">
        <v>18</v>
      </c>
      <c r="C21" s="66">
        <v>1</v>
      </c>
      <c r="D21" s="88">
        <v>1</v>
      </c>
      <c r="E21" s="88">
        <v>1</v>
      </c>
      <c r="F21" s="61">
        <f t="shared" si="0"/>
        <v>100</v>
      </c>
      <c r="G21" s="61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Normal="100" zoomScaleSheetLayoutView="100" workbookViewId="0">
      <selection activeCell="M11" sqref="M1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9.140625" style="71" customWidth="1"/>
    <col min="4" max="4" width="25.42578125" style="71" customWidth="1"/>
    <col min="5" max="5" width="20" style="71" customWidth="1"/>
    <col min="6" max="7" width="16.140625" style="71" customWidth="1"/>
    <col min="8" max="16384" width="9.140625" style="71"/>
  </cols>
  <sheetData>
    <row r="1" spans="1:7" ht="46.5" customHeight="1" x14ac:dyDescent="0.25">
      <c r="A1" s="233" t="s">
        <v>148</v>
      </c>
      <c r="B1" s="233"/>
      <c r="C1" s="233"/>
      <c r="D1" s="233"/>
      <c r="E1" s="233"/>
      <c r="F1" s="233"/>
      <c r="G1" s="233"/>
    </row>
    <row r="2" spans="1:7" ht="161.25" customHeight="1" x14ac:dyDescent="0.25">
      <c r="A2" s="112" t="s">
        <v>19</v>
      </c>
      <c r="B2" s="112" t="s">
        <v>132</v>
      </c>
      <c r="C2" s="109" t="s">
        <v>131</v>
      </c>
      <c r="D2" s="100" t="s">
        <v>135</v>
      </c>
      <c r="E2" s="100" t="s">
        <v>136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66">
        <v>0</v>
      </c>
      <c r="D3" s="61" t="s">
        <v>59</v>
      </c>
      <c r="E3" s="86">
        <v>0</v>
      </c>
      <c r="F3" s="61" t="s">
        <v>59</v>
      </c>
      <c r="G3" s="61">
        <v>0</v>
      </c>
    </row>
    <row r="4" spans="1:7" ht="20.25" customHeight="1" x14ac:dyDescent="0.25">
      <c r="A4" s="8">
        <v>902</v>
      </c>
      <c r="B4" s="9" t="s">
        <v>1</v>
      </c>
      <c r="C4" s="66">
        <v>1</v>
      </c>
      <c r="D4" s="73">
        <v>7</v>
      </c>
      <c r="E4" s="87">
        <v>12</v>
      </c>
      <c r="F4" s="61">
        <f>D4/E4*100</f>
        <v>58.333333333333336</v>
      </c>
      <c r="G4" s="70">
        <v>0</v>
      </c>
    </row>
    <row r="5" spans="1:7" ht="31.5" x14ac:dyDescent="0.25">
      <c r="A5" s="8">
        <v>905</v>
      </c>
      <c r="B5" s="9" t="s">
        <v>2</v>
      </c>
      <c r="C5" s="66">
        <v>0</v>
      </c>
      <c r="D5" s="61" t="s">
        <v>59</v>
      </c>
      <c r="E5" s="87">
        <v>0</v>
      </c>
      <c r="F5" s="61" t="s">
        <v>59</v>
      </c>
      <c r="G5" s="61">
        <v>0</v>
      </c>
    </row>
    <row r="6" spans="1:7" ht="31.5" x14ac:dyDescent="0.25">
      <c r="A6" s="8">
        <v>908</v>
      </c>
      <c r="B6" s="9" t="s">
        <v>3</v>
      </c>
      <c r="C6" s="66">
        <v>0</v>
      </c>
      <c r="D6" s="61" t="s">
        <v>59</v>
      </c>
      <c r="E6" s="87">
        <v>0</v>
      </c>
      <c r="F6" s="61" t="s">
        <v>59</v>
      </c>
      <c r="G6" s="61">
        <v>0</v>
      </c>
    </row>
    <row r="7" spans="1:7" ht="31.5" x14ac:dyDescent="0.25">
      <c r="A7" s="8">
        <v>910</v>
      </c>
      <c r="B7" s="9" t="s">
        <v>4</v>
      </c>
      <c r="C7" s="66">
        <v>0</v>
      </c>
      <c r="D7" s="61" t="s">
        <v>59</v>
      </c>
      <c r="E7" s="87">
        <v>0</v>
      </c>
      <c r="F7" s="61" t="s">
        <v>59</v>
      </c>
      <c r="G7" s="61">
        <v>0</v>
      </c>
    </row>
    <row r="8" spans="1:7" ht="31.5" x14ac:dyDescent="0.25">
      <c r="A8" s="8">
        <v>918</v>
      </c>
      <c r="B8" s="9" t="s">
        <v>5</v>
      </c>
      <c r="C8" s="66">
        <v>1</v>
      </c>
      <c r="D8" s="73">
        <v>1</v>
      </c>
      <c r="E8" s="87">
        <v>1</v>
      </c>
      <c r="F8" s="61">
        <f>D8/E8*100</f>
        <v>100</v>
      </c>
      <c r="G8" s="70">
        <v>1</v>
      </c>
    </row>
    <row r="9" spans="1:7" ht="31.5" x14ac:dyDescent="0.25">
      <c r="A9" s="8">
        <v>921</v>
      </c>
      <c r="B9" s="9" t="s">
        <v>6</v>
      </c>
      <c r="C9" s="66">
        <v>1</v>
      </c>
      <c r="D9" s="73">
        <v>0</v>
      </c>
      <c r="E9" s="87">
        <v>2</v>
      </c>
      <c r="F9" s="61">
        <f>D9/E9*100</f>
        <v>0</v>
      </c>
      <c r="G9" s="70">
        <v>0</v>
      </c>
    </row>
    <row r="10" spans="1:7" ht="35.25" customHeight="1" x14ac:dyDescent="0.25">
      <c r="A10" s="8">
        <v>922</v>
      </c>
      <c r="B10" s="9" t="s">
        <v>7</v>
      </c>
      <c r="C10" s="66">
        <v>0</v>
      </c>
      <c r="D10" s="61" t="s">
        <v>59</v>
      </c>
      <c r="E10" s="87">
        <v>0</v>
      </c>
      <c r="F10" s="61" t="s">
        <v>59</v>
      </c>
      <c r="G10" s="61">
        <v>0</v>
      </c>
    </row>
    <row r="11" spans="1:7" ht="31.5" x14ac:dyDescent="0.25">
      <c r="A11" s="8">
        <v>923</v>
      </c>
      <c r="B11" s="9" t="s">
        <v>8</v>
      </c>
      <c r="C11" s="66">
        <v>1</v>
      </c>
      <c r="D11" s="73">
        <v>2</v>
      </c>
      <c r="E11" s="87">
        <v>3</v>
      </c>
      <c r="F11" s="61">
        <f>D11/E11*100</f>
        <v>66.666666666666657</v>
      </c>
      <c r="G11" s="70">
        <v>0</v>
      </c>
    </row>
    <row r="12" spans="1:7" ht="31.5" x14ac:dyDescent="0.25">
      <c r="A12" s="8">
        <v>925</v>
      </c>
      <c r="B12" s="9" t="s">
        <v>9</v>
      </c>
      <c r="C12" s="66">
        <v>1</v>
      </c>
      <c r="D12" s="73">
        <v>151</v>
      </c>
      <c r="E12" s="87">
        <v>176</v>
      </c>
      <c r="F12" s="61">
        <f t="shared" ref="F12:F14" si="0">D12/E12*100</f>
        <v>85.795454545454547</v>
      </c>
      <c r="G12" s="70">
        <v>0</v>
      </c>
    </row>
    <row r="13" spans="1:7" ht="31.5" x14ac:dyDescent="0.25">
      <c r="A13" s="8">
        <v>926</v>
      </c>
      <c r="B13" s="9" t="s">
        <v>10</v>
      </c>
      <c r="C13" s="66">
        <v>1</v>
      </c>
      <c r="D13" s="73">
        <v>37</v>
      </c>
      <c r="E13" s="87">
        <v>41</v>
      </c>
      <c r="F13" s="61">
        <f t="shared" si="0"/>
        <v>90.243902439024396</v>
      </c>
      <c r="G13" s="70">
        <v>0</v>
      </c>
    </row>
    <row r="14" spans="1:7" ht="31.5" x14ac:dyDescent="0.25">
      <c r="A14" s="8">
        <v>929</v>
      </c>
      <c r="B14" s="9" t="s">
        <v>11</v>
      </c>
      <c r="C14" s="66">
        <v>1</v>
      </c>
      <c r="D14" s="73">
        <v>15</v>
      </c>
      <c r="E14" s="87">
        <v>19</v>
      </c>
      <c r="F14" s="61">
        <f t="shared" si="0"/>
        <v>78.94736842105263</v>
      </c>
      <c r="G14" s="70">
        <v>0</v>
      </c>
    </row>
    <row r="15" spans="1:7" ht="31.5" x14ac:dyDescent="0.25">
      <c r="A15" s="8">
        <v>930</v>
      </c>
      <c r="B15" s="9" t="s">
        <v>12</v>
      </c>
      <c r="C15" s="66">
        <v>0</v>
      </c>
      <c r="D15" s="61" t="s">
        <v>59</v>
      </c>
      <c r="E15" s="87">
        <v>0</v>
      </c>
      <c r="F15" s="61" t="s">
        <v>59</v>
      </c>
      <c r="G15" s="61">
        <v>0</v>
      </c>
    </row>
    <row r="16" spans="1:7" ht="31.5" x14ac:dyDescent="0.25">
      <c r="A16" s="8">
        <v>934</v>
      </c>
      <c r="B16" s="9" t="s">
        <v>13</v>
      </c>
      <c r="C16" s="66">
        <v>1</v>
      </c>
      <c r="D16" s="73">
        <v>2</v>
      </c>
      <c r="E16" s="87">
        <v>2</v>
      </c>
      <c r="F16" s="61">
        <f>D16/E16*100</f>
        <v>100</v>
      </c>
      <c r="G16" s="70">
        <v>1</v>
      </c>
    </row>
    <row r="17" spans="1:7" ht="31.5" x14ac:dyDescent="0.25">
      <c r="A17" s="8">
        <v>942</v>
      </c>
      <c r="B17" s="9" t="s">
        <v>14</v>
      </c>
      <c r="C17" s="66">
        <v>1</v>
      </c>
      <c r="D17" s="73">
        <v>1</v>
      </c>
      <c r="E17" s="87">
        <v>2</v>
      </c>
      <c r="F17" s="61">
        <f t="shared" ref="F17:F21" si="1">D17/E17*100</f>
        <v>50</v>
      </c>
      <c r="G17" s="70">
        <v>0</v>
      </c>
    </row>
    <row r="18" spans="1:7" ht="31.5" x14ac:dyDescent="0.25">
      <c r="A18" s="8">
        <v>962</v>
      </c>
      <c r="B18" s="9" t="s">
        <v>15</v>
      </c>
      <c r="C18" s="66">
        <v>1</v>
      </c>
      <c r="D18" s="73">
        <v>1</v>
      </c>
      <c r="E18" s="87">
        <v>1</v>
      </c>
      <c r="F18" s="61">
        <f t="shared" si="1"/>
        <v>100</v>
      </c>
      <c r="G18" s="70">
        <v>1</v>
      </c>
    </row>
    <row r="19" spans="1:7" ht="31.5" x14ac:dyDescent="0.25">
      <c r="A19" s="8">
        <v>972</v>
      </c>
      <c r="B19" s="9" t="s">
        <v>16</v>
      </c>
      <c r="C19" s="66">
        <v>1</v>
      </c>
      <c r="D19" s="74">
        <v>1</v>
      </c>
      <c r="E19" s="88">
        <v>1</v>
      </c>
      <c r="F19" s="61">
        <f t="shared" si="1"/>
        <v>100</v>
      </c>
      <c r="G19" s="70">
        <v>1</v>
      </c>
    </row>
    <row r="20" spans="1:7" ht="31.5" x14ac:dyDescent="0.25">
      <c r="A20" s="8">
        <v>982</v>
      </c>
      <c r="B20" s="9" t="s">
        <v>17</v>
      </c>
      <c r="C20" s="66">
        <v>1</v>
      </c>
      <c r="D20" s="74">
        <v>1</v>
      </c>
      <c r="E20" s="88">
        <v>1</v>
      </c>
      <c r="F20" s="61">
        <f t="shared" si="1"/>
        <v>100</v>
      </c>
      <c r="G20" s="70">
        <v>1</v>
      </c>
    </row>
    <row r="21" spans="1:7" ht="31.5" x14ac:dyDescent="0.25">
      <c r="A21" s="8">
        <v>992</v>
      </c>
      <c r="B21" s="9" t="s">
        <v>18</v>
      </c>
      <c r="C21" s="66">
        <v>1</v>
      </c>
      <c r="D21" s="74">
        <v>1</v>
      </c>
      <c r="E21" s="88">
        <v>1</v>
      </c>
      <c r="F21" s="61">
        <f t="shared" si="1"/>
        <v>100</v>
      </c>
      <c r="G21" s="70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Normal="100" zoomScaleSheetLayoutView="100" workbookViewId="0">
      <selection activeCell="L4" sqref="L4"/>
    </sheetView>
  </sheetViews>
  <sheetFormatPr defaultColWidth="9.140625" defaultRowHeight="15" x14ac:dyDescent="0.25"/>
  <cols>
    <col min="1" max="1" width="7.42578125" style="64" customWidth="1"/>
    <col min="2" max="2" width="45.85546875" style="64" customWidth="1"/>
    <col min="3" max="3" width="9.140625" style="64" customWidth="1"/>
    <col min="4" max="4" width="15.85546875" style="64" customWidth="1"/>
    <col min="5" max="5" width="13.140625" style="64" customWidth="1"/>
    <col min="6" max="6" width="15.7109375" style="64" customWidth="1"/>
    <col min="7" max="7" width="14.85546875" style="64" customWidth="1"/>
    <col min="8" max="8" width="15.85546875" style="64" customWidth="1"/>
    <col min="9" max="9" width="15.140625" style="64" customWidth="1"/>
    <col min="10" max="10" width="13.5703125" style="71" customWidth="1"/>
    <col min="11" max="11" width="16.140625" style="64" customWidth="1"/>
    <col min="12" max="12" width="18.28515625" style="64" customWidth="1"/>
    <col min="13" max="16384" width="9.140625" style="64"/>
  </cols>
  <sheetData>
    <row r="1" spans="1:12" ht="18" customHeight="1" x14ac:dyDescent="0.25">
      <c r="A1" s="234" t="s">
        <v>149</v>
      </c>
      <c r="B1" s="234"/>
      <c r="C1" s="234"/>
      <c r="D1" s="265"/>
      <c r="E1" s="265"/>
      <c r="F1" s="265"/>
      <c r="G1" s="265"/>
      <c r="H1" s="265"/>
      <c r="I1" s="265"/>
      <c r="J1" s="265"/>
      <c r="K1" s="234"/>
      <c r="L1" s="234"/>
    </row>
    <row r="2" spans="1:12" ht="105.75" customHeight="1" x14ac:dyDescent="0.25">
      <c r="A2" s="37" t="s">
        <v>19</v>
      </c>
      <c r="B2" s="37" t="s">
        <v>132</v>
      </c>
      <c r="C2" s="141" t="s">
        <v>131</v>
      </c>
      <c r="D2" s="221" t="s">
        <v>133</v>
      </c>
      <c r="E2" s="221"/>
      <c r="F2" s="221"/>
      <c r="G2" s="221" t="s">
        <v>134</v>
      </c>
      <c r="H2" s="221"/>
      <c r="I2" s="221"/>
      <c r="J2" s="142" t="s">
        <v>80</v>
      </c>
      <c r="K2" s="109" t="s">
        <v>31</v>
      </c>
      <c r="L2" s="109" t="s">
        <v>32</v>
      </c>
    </row>
    <row r="3" spans="1:12" ht="66.75" customHeight="1" x14ac:dyDescent="0.25">
      <c r="A3" s="37"/>
      <c r="B3" s="37"/>
      <c r="C3" s="35"/>
      <c r="D3" s="63" t="s">
        <v>77</v>
      </c>
      <c r="E3" s="63" t="s">
        <v>78</v>
      </c>
      <c r="F3" s="63" t="s">
        <v>21</v>
      </c>
      <c r="G3" s="63" t="s">
        <v>77</v>
      </c>
      <c r="H3" s="63" t="s">
        <v>79</v>
      </c>
      <c r="I3" s="63" t="s">
        <v>21</v>
      </c>
      <c r="J3" s="84"/>
      <c r="K3" s="62"/>
      <c r="L3" s="36"/>
    </row>
    <row r="4" spans="1:12" ht="23.25" customHeight="1" x14ac:dyDescent="0.25">
      <c r="A4" s="8">
        <v>901</v>
      </c>
      <c r="B4" s="9" t="s">
        <v>0</v>
      </c>
      <c r="C4" s="66">
        <v>1</v>
      </c>
      <c r="D4" s="76">
        <v>381.11750999999998</v>
      </c>
      <c r="E4" s="68">
        <v>0</v>
      </c>
      <c r="F4" s="68">
        <f t="shared" ref="F4:F22" si="0">E4+D4</f>
        <v>381.11750999999998</v>
      </c>
      <c r="G4" s="76">
        <v>603.29</v>
      </c>
      <c r="H4" s="68">
        <v>0</v>
      </c>
      <c r="I4" s="75">
        <f t="shared" ref="I4:I22" si="1">H4+G4</f>
        <v>603.29</v>
      </c>
      <c r="J4" s="75">
        <v>4.91</v>
      </c>
      <c r="K4" s="80">
        <f>(I4-F4)/F4*100</f>
        <v>58.295009851423515</v>
      </c>
      <c r="L4" s="93">
        <f>IF(K4&lt;J4,1,IF(AND((K4&gt;J4),(K4&lt;2*J4)),(1-((K4-J4)/J4)),IF(K4&gt;(2*J4),0)))</f>
        <v>0</v>
      </c>
    </row>
    <row r="5" spans="1:12" ht="20.25" customHeight="1" x14ac:dyDescent="0.25">
      <c r="A5" s="8">
        <v>902</v>
      </c>
      <c r="B5" s="9" t="s">
        <v>1</v>
      </c>
      <c r="C5" s="66">
        <v>1</v>
      </c>
      <c r="D5" s="77">
        <v>53466.559119999998</v>
      </c>
      <c r="E5" s="78">
        <v>322.66219000000001</v>
      </c>
      <c r="F5" s="68">
        <f t="shared" si="0"/>
        <v>53789.221310000001</v>
      </c>
      <c r="G5" s="77">
        <v>55804.4</v>
      </c>
      <c r="H5" s="79">
        <v>1.1000000000000001</v>
      </c>
      <c r="I5" s="75">
        <f t="shared" si="1"/>
        <v>55805.5</v>
      </c>
      <c r="J5" s="75">
        <v>4.91</v>
      </c>
      <c r="K5" s="80">
        <f t="shared" ref="K5:K22" si="2">(I5-F5)/F5*100</f>
        <v>3.7484809054581931</v>
      </c>
      <c r="L5" s="93">
        <f t="shared" ref="L5:L22" si="3">IF(K5&lt;J5,1,IF(AND((K5&gt;J5),(K5&lt;2*J5)),(1-((K5-J5)/J5)),IF(K5&gt;(2*J5),0)))</f>
        <v>1</v>
      </c>
    </row>
    <row r="6" spans="1:12" ht="31.5" x14ac:dyDescent="0.25">
      <c r="A6" s="8">
        <v>905</v>
      </c>
      <c r="B6" s="9" t="s">
        <v>2</v>
      </c>
      <c r="C6" s="66">
        <v>1</v>
      </c>
      <c r="D6" s="77">
        <v>2144.7442599999999</v>
      </c>
      <c r="E6" s="80">
        <v>0</v>
      </c>
      <c r="F6" s="68">
        <f t="shared" si="0"/>
        <v>2144.7442599999999</v>
      </c>
      <c r="G6" s="77">
        <v>1357.53</v>
      </c>
      <c r="H6" s="80">
        <v>0</v>
      </c>
      <c r="I6" s="75">
        <f t="shared" si="1"/>
        <v>1357.53</v>
      </c>
      <c r="J6" s="75">
        <v>4.91</v>
      </c>
      <c r="K6" s="80">
        <f t="shared" si="2"/>
        <v>-36.704341616934784</v>
      </c>
      <c r="L6" s="93">
        <f t="shared" si="3"/>
        <v>1</v>
      </c>
    </row>
    <row r="7" spans="1:12" ht="31.5" x14ac:dyDescent="0.25">
      <c r="A7" s="8">
        <v>908</v>
      </c>
      <c r="B7" s="9" t="s">
        <v>3</v>
      </c>
      <c r="C7" s="66">
        <v>1</v>
      </c>
      <c r="D7" s="77">
        <v>92.957700000000003</v>
      </c>
      <c r="E7" s="80">
        <v>0</v>
      </c>
      <c r="F7" s="68">
        <f t="shared" si="0"/>
        <v>92.957700000000003</v>
      </c>
      <c r="G7" s="77">
        <v>227.34</v>
      </c>
      <c r="H7" s="80">
        <v>0</v>
      </c>
      <c r="I7" s="75">
        <f t="shared" si="1"/>
        <v>227.34</v>
      </c>
      <c r="J7" s="75">
        <v>4.91</v>
      </c>
      <c r="K7" s="80">
        <f t="shared" si="2"/>
        <v>144.56284955415205</v>
      </c>
      <c r="L7" s="93">
        <f t="shared" si="3"/>
        <v>0</v>
      </c>
    </row>
    <row r="8" spans="1:12" ht="31.5" x14ac:dyDescent="0.25">
      <c r="A8" s="8">
        <v>910</v>
      </c>
      <c r="B8" s="9" t="s">
        <v>4</v>
      </c>
      <c r="C8" s="66">
        <v>1</v>
      </c>
      <c r="D8" s="77">
        <v>8.7388600000000007</v>
      </c>
      <c r="E8" s="80">
        <v>0</v>
      </c>
      <c r="F8" s="68">
        <f t="shared" si="0"/>
        <v>8.7388600000000007</v>
      </c>
      <c r="G8" s="77">
        <v>262.06</v>
      </c>
      <c r="H8" s="80">
        <v>0</v>
      </c>
      <c r="I8" s="75">
        <f t="shared" si="1"/>
        <v>262.06</v>
      </c>
      <c r="J8" s="75">
        <v>4.91</v>
      </c>
      <c r="K8" s="80">
        <f t="shared" si="2"/>
        <v>2898.7893157688759</v>
      </c>
      <c r="L8" s="93">
        <f t="shared" si="3"/>
        <v>0</v>
      </c>
    </row>
    <row r="9" spans="1:12" ht="31.5" x14ac:dyDescent="0.25">
      <c r="A9" s="8">
        <v>918</v>
      </c>
      <c r="B9" s="9" t="s">
        <v>5</v>
      </c>
      <c r="C9" s="66">
        <v>1</v>
      </c>
      <c r="D9" s="77">
        <v>83.356589999999997</v>
      </c>
      <c r="E9" s="68">
        <v>0</v>
      </c>
      <c r="F9" s="68">
        <f t="shared" si="0"/>
        <v>83.356589999999997</v>
      </c>
      <c r="G9" s="77">
        <v>315.47000000000003</v>
      </c>
      <c r="H9" s="68">
        <v>0</v>
      </c>
      <c r="I9" s="75">
        <f t="shared" si="1"/>
        <v>315.47000000000003</v>
      </c>
      <c r="J9" s="75">
        <v>4.91</v>
      </c>
      <c r="K9" s="80">
        <f t="shared" si="2"/>
        <v>278.45837983535563</v>
      </c>
      <c r="L9" s="93">
        <f t="shared" si="3"/>
        <v>0</v>
      </c>
    </row>
    <row r="10" spans="1:12" ht="31.5" x14ac:dyDescent="0.25">
      <c r="A10" s="8">
        <v>921</v>
      </c>
      <c r="B10" s="9" t="s">
        <v>6</v>
      </c>
      <c r="C10" s="66">
        <v>1</v>
      </c>
      <c r="D10" s="77">
        <v>1351.4466600000001</v>
      </c>
      <c r="E10" s="68">
        <v>0</v>
      </c>
      <c r="F10" s="68">
        <f t="shared" si="0"/>
        <v>1351.4466600000001</v>
      </c>
      <c r="G10" s="76">
        <v>1173.6300000000001</v>
      </c>
      <c r="H10" s="68">
        <v>0</v>
      </c>
      <c r="I10" s="75">
        <f t="shared" si="1"/>
        <v>1173.6300000000001</v>
      </c>
      <c r="J10" s="75">
        <v>4.91</v>
      </c>
      <c r="K10" s="80">
        <f t="shared" si="2"/>
        <v>-13.15750486223407</v>
      </c>
      <c r="L10" s="93">
        <f t="shared" si="3"/>
        <v>1</v>
      </c>
    </row>
    <row r="11" spans="1:12" ht="35.25" customHeight="1" x14ac:dyDescent="0.25">
      <c r="A11" s="8">
        <v>922</v>
      </c>
      <c r="B11" s="9" t="s">
        <v>7</v>
      </c>
      <c r="C11" s="66">
        <v>1</v>
      </c>
      <c r="D11" s="80">
        <v>0</v>
      </c>
      <c r="E11" s="80">
        <v>0</v>
      </c>
      <c r="F11" s="68">
        <f t="shared" si="0"/>
        <v>0</v>
      </c>
      <c r="G11" s="80">
        <v>55.9</v>
      </c>
      <c r="H11" s="80">
        <v>0</v>
      </c>
      <c r="I11" s="75">
        <f t="shared" si="1"/>
        <v>55.9</v>
      </c>
      <c r="J11" s="75">
        <v>4.91</v>
      </c>
      <c r="K11" s="80">
        <v>100</v>
      </c>
      <c r="L11" s="93">
        <f t="shared" si="3"/>
        <v>0</v>
      </c>
    </row>
    <row r="12" spans="1:12" ht="31.5" x14ac:dyDescent="0.25">
      <c r="A12" s="8">
        <v>923</v>
      </c>
      <c r="B12" s="9" t="s">
        <v>8</v>
      </c>
      <c r="C12" s="66">
        <v>1</v>
      </c>
      <c r="D12" s="77">
        <v>252.02419</v>
      </c>
      <c r="E12" s="76">
        <v>5803.7467100000003</v>
      </c>
      <c r="F12" s="68">
        <f t="shared" si="0"/>
        <v>6055.7709000000004</v>
      </c>
      <c r="G12" s="77">
        <v>405.02</v>
      </c>
      <c r="H12" s="77">
        <v>11434.7</v>
      </c>
      <c r="I12" s="75">
        <f t="shared" si="1"/>
        <v>11839.720000000001</v>
      </c>
      <c r="J12" s="75">
        <v>4.91</v>
      </c>
      <c r="K12" s="80">
        <f t="shared" si="2"/>
        <v>95.511359255681228</v>
      </c>
      <c r="L12" s="93">
        <f t="shared" si="3"/>
        <v>0</v>
      </c>
    </row>
    <row r="13" spans="1:12" ht="31.5" x14ac:dyDescent="0.25">
      <c r="A13" s="8">
        <v>925</v>
      </c>
      <c r="B13" s="9" t="s">
        <v>9</v>
      </c>
      <c r="C13" s="66">
        <v>1</v>
      </c>
      <c r="D13" s="77">
        <v>9361.8819100000001</v>
      </c>
      <c r="E13" s="77">
        <v>191191.84362999999</v>
      </c>
      <c r="F13" s="68">
        <f t="shared" si="0"/>
        <v>200553.72553999998</v>
      </c>
      <c r="G13" s="77">
        <v>11478.48</v>
      </c>
      <c r="H13" s="76">
        <v>195315.52</v>
      </c>
      <c r="I13" s="75">
        <f t="shared" si="1"/>
        <v>206794</v>
      </c>
      <c r="J13" s="75">
        <v>4.91</v>
      </c>
      <c r="K13" s="80">
        <f t="shared" si="2"/>
        <v>3.1115225823892296</v>
      </c>
      <c r="L13" s="93">
        <f t="shared" si="3"/>
        <v>1</v>
      </c>
    </row>
    <row r="14" spans="1:12" ht="31.5" x14ac:dyDescent="0.25">
      <c r="A14" s="8">
        <v>926</v>
      </c>
      <c r="B14" s="9" t="s">
        <v>10</v>
      </c>
      <c r="C14" s="66">
        <v>1</v>
      </c>
      <c r="D14" s="77">
        <v>222.84279000000001</v>
      </c>
      <c r="E14" s="77">
        <v>15875.175370000001</v>
      </c>
      <c r="F14" s="68">
        <f t="shared" si="0"/>
        <v>16098.018160000001</v>
      </c>
      <c r="G14" s="77">
        <v>2859.78</v>
      </c>
      <c r="H14" s="77">
        <v>17139.87</v>
      </c>
      <c r="I14" s="75">
        <f t="shared" si="1"/>
        <v>19999.649999999998</v>
      </c>
      <c r="J14" s="75">
        <v>4.91</v>
      </c>
      <c r="K14" s="80">
        <f t="shared" si="2"/>
        <v>24.236721571694364</v>
      </c>
      <c r="L14" s="93">
        <f t="shared" si="3"/>
        <v>0</v>
      </c>
    </row>
    <row r="15" spans="1:12" ht="31.5" x14ac:dyDescent="0.25">
      <c r="A15" s="8">
        <v>929</v>
      </c>
      <c r="B15" s="9" t="s">
        <v>11</v>
      </c>
      <c r="C15" s="66">
        <v>1</v>
      </c>
      <c r="D15" s="77">
        <v>2021.0093400000001</v>
      </c>
      <c r="E15" s="76">
        <v>22505.852760000002</v>
      </c>
      <c r="F15" s="68">
        <f t="shared" si="0"/>
        <v>24526.862100000002</v>
      </c>
      <c r="G15" s="77">
        <v>2005.75</v>
      </c>
      <c r="H15" s="76">
        <v>26184.76</v>
      </c>
      <c r="I15" s="75">
        <f t="shared" si="1"/>
        <v>28190.51</v>
      </c>
      <c r="J15" s="75">
        <v>4.91</v>
      </c>
      <c r="K15" s="80">
        <f t="shared" si="2"/>
        <v>14.937287473068134</v>
      </c>
      <c r="L15" s="93">
        <f t="shared" si="3"/>
        <v>0</v>
      </c>
    </row>
    <row r="16" spans="1:12" ht="31.5" x14ac:dyDescent="0.25">
      <c r="A16" s="8">
        <v>930</v>
      </c>
      <c r="B16" s="9" t="s">
        <v>12</v>
      </c>
      <c r="C16" s="66">
        <v>1</v>
      </c>
      <c r="D16" s="77">
        <v>606.57559000000003</v>
      </c>
      <c r="E16" s="68">
        <v>0</v>
      </c>
      <c r="F16" s="68">
        <f t="shared" si="0"/>
        <v>606.57559000000003</v>
      </c>
      <c r="G16" s="77">
        <v>563.38</v>
      </c>
      <c r="H16" s="68">
        <v>0</v>
      </c>
      <c r="I16" s="75">
        <f t="shared" si="1"/>
        <v>563.38</v>
      </c>
      <c r="J16" s="75">
        <v>4.91</v>
      </c>
      <c r="K16" s="80">
        <f t="shared" si="2"/>
        <v>-7.1212212809289008</v>
      </c>
      <c r="L16" s="93">
        <f t="shared" si="3"/>
        <v>1</v>
      </c>
    </row>
    <row r="17" spans="1:12" ht="31.5" x14ac:dyDescent="0.25">
      <c r="A17" s="8">
        <v>934</v>
      </c>
      <c r="B17" s="9" t="s">
        <v>13</v>
      </c>
      <c r="C17" s="66">
        <v>1</v>
      </c>
      <c r="D17" s="77">
        <v>661.47260000000006</v>
      </c>
      <c r="E17" s="68">
        <v>0</v>
      </c>
      <c r="F17" s="68">
        <f t="shared" si="0"/>
        <v>661.47260000000006</v>
      </c>
      <c r="G17" s="77">
        <v>300.39999999999998</v>
      </c>
      <c r="H17" s="68">
        <v>0</v>
      </c>
      <c r="I17" s="75">
        <f t="shared" si="1"/>
        <v>300.39999999999998</v>
      </c>
      <c r="J17" s="75">
        <v>4.91</v>
      </c>
      <c r="K17" s="80">
        <f t="shared" si="2"/>
        <v>-54.586176358627711</v>
      </c>
      <c r="L17" s="93">
        <f t="shared" si="3"/>
        <v>1</v>
      </c>
    </row>
    <row r="18" spans="1:12" ht="31.5" x14ac:dyDescent="0.25">
      <c r="A18" s="8">
        <v>942</v>
      </c>
      <c r="B18" s="9" t="s">
        <v>14</v>
      </c>
      <c r="C18" s="66">
        <v>1</v>
      </c>
      <c r="D18" s="77">
        <v>3599.4498400000002</v>
      </c>
      <c r="E18" s="68">
        <v>0</v>
      </c>
      <c r="F18" s="68">
        <f t="shared" si="0"/>
        <v>3599.4498400000002</v>
      </c>
      <c r="G18" s="77">
        <v>3035.78</v>
      </c>
      <c r="H18" s="68">
        <v>0</v>
      </c>
      <c r="I18" s="75">
        <f t="shared" si="1"/>
        <v>3035.78</v>
      </c>
      <c r="J18" s="75">
        <v>4.91</v>
      </c>
      <c r="K18" s="80">
        <f t="shared" si="2"/>
        <v>-15.659888734551721</v>
      </c>
      <c r="L18" s="93">
        <f t="shared" si="3"/>
        <v>1</v>
      </c>
    </row>
    <row r="19" spans="1:12" ht="31.5" x14ac:dyDescent="0.25">
      <c r="A19" s="8">
        <v>962</v>
      </c>
      <c r="B19" s="9" t="s">
        <v>15</v>
      </c>
      <c r="C19" s="66">
        <v>1</v>
      </c>
      <c r="D19" s="77">
        <v>1826.5836899999999</v>
      </c>
      <c r="E19" s="68">
        <v>0</v>
      </c>
      <c r="F19" s="68">
        <f t="shared" si="0"/>
        <v>1826.5836899999999</v>
      </c>
      <c r="G19" s="76">
        <v>1293.97</v>
      </c>
      <c r="H19" s="68">
        <v>0</v>
      </c>
      <c r="I19" s="75">
        <f t="shared" si="1"/>
        <v>1293.97</v>
      </c>
      <c r="J19" s="75">
        <v>4.91</v>
      </c>
      <c r="K19" s="80">
        <f t="shared" si="2"/>
        <v>-29.15900831239766</v>
      </c>
      <c r="L19" s="93">
        <f t="shared" si="3"/>
        <v>1</v>
      </c>
    </row>
    <row r="20" spans="1:12" ht="31.5" x14ac:dyDescent="0.25">
      <c r="A20" s="8">
        <v>972</v>
      </c>
      <c r="B20" s="9" t="s">
        <v>16</v>
      </c>
      <c r="C20" s="66">
        <v>1</v>
      </c>
      <c r="D20" s="77">
        <v>1351.6075499999999</v>
      </c>
      <c r="E20" s="81">
        <v>0</v>
      </c>
      <c r="F20" s="68">
        <f t="shared" si="0"/>
        <v>1351.6075499999999</v>
      </c>
      <c r="G20" s="77">
        <v>1202.6600000000001</v>
      </c>
      <c r="H20" s="81">
        <v>0</v>
      </c>
      <c r="I20" s="75">
        <f t="shared" si="1"/>
        <v>1202.6600000000001</v>
      </c>
      <c r="J20" s="75">
        <v>4.91</v>
      </c>
      <c r="K20" s="80">
        <f t="shared" si="2"/>
        <v>-11.020029445677473</v>
      </c>
      <c r="L20" s="93">
        <f t="shared" si="3"/>
        <v>1</v>
      </c>
    </row>
    <row r="21" spans="1:12" ht="31.5" x14ac:dyDescent="0.25">
      <c r="A21" s="8">
        <v>982</v>
      </c>
      <c r="B21" s="9" t="s">
        <v>17</v>
      </c>
      <c r="C21" s="66">
        <v>1</v>
      </c>
      <c r="D21" s="77">
        <v>916.99098000000004</v>
      </c>
      <c r="E21" s="81">
        <v>0</v>
      </c>
      <c r="F21" s="68">
        <f t="shared" si="0"/>
        <v>916.99098000000004</v>
      </c>
      <c r="G21" s="76">
        <v>2.8</v>
      </c>
      <c r="H21" s="81">
        <v>0</v>
      </c>
      <c r="I21" s="75">
        <f t="shared" si="1"/>
        <v>2.8</v>
      </c>
      <c r="J21" s="75">
        <v>4.91</v>
      </c>
      <c r="K21" s="80">
        <f t="shared" si="2"/>
        <v>-99.694653485032106</v>
      </c>
      <c r="L21" s="93">
        <f t="shared" si="3"/>
        <v>1</v>
      </c>
    </row>
    <row r="22" spans="1:12" ht="31.5" x14ac:dyDescent="0.25">
      <c r="A22" s="8">
        <v>992</v>
      </c>
      <c r="B22" s="9" t="s">
        <v>18</v>
      </c>
      <c r="C22" s="66">
        <v>1</v>
      </c>
      <c r="D22" s="77">
        <v>2106.1895599999998</v>
      </c>
      <c r="E22" s="81">
        <v>0</v>
      </c>
      <c r="F22" s="68">
        <f t="shared" si="0"/>
        <v>2106.1895599999998</v>
      </c>
      <c r="G22" s="77">
        <v>2763.83</v>
      </c>
      <c r="H22" s="81">
        <v>0</v>
      </c>
      <c r="I22" s="75">
        <f t="shared" si="1"/>
        <v>2763.83</v>
      </c>
      <c r="J22" s="75">
        <v>4.91</v>
      </c>
      <c r="K22" s="80">
        <f t="shared" si="2"/>
        <v>31.224180980177312</v>
      </c>
      <c r="L22" s="93">
        <f t="shared" si="3"/>
        <v>0</v>
      </c>
    </row>
  </sheetData>
  <mergeCells count="3">
    <mergeCell ref="D2:F2"/>
    <mergeCell ref="G2:I2"/>
    <mergeCell ref="A1:L1"/>
  </mergeCells>
  <pageMargins left="0.78740157480314965" right="0.39370078740157483" top="0.39370078740157483" bottom="0.78740157480314965" header="0.31496062992125984" footer="0.31496062992125984"/>
  <pageSetup paperSize="9" scale="66" orientation="landscape" r:id="rId1"/>
  <rowBreaks count="1" manualBreakCount="1">
    <brk id="4" max="16383" man="1"/>
  </rowBreaks>
  <colBreaks count="1" manualBreakCount="1">
    <brk id="11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10" zoomScaleNormal="100" zoomScaleSheetLayoutView="100" workbookViewId="0">
      <selection activeCell="C14" sqref="C14:G14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4.7109375" style="71" customWidth="1"/>
    <col min="5" max="5" width="24.42578125" style="71" customWidth="1"/>
    <col min="6" max="6" width="14.140625" style="71" customWidth="1"/>
    <col min="7" max="7" width="13.5703125" style="71" customWidth="1"/>
    <col min="8" max="16384" width="9.140625" style="71"/>
  </cols>
  <sheetData>
    <row r="1" spans="1:7" ht="39" customHeight="1" x14ac:dyDescent="0.25">
      <c r="A1" s="233" t="s">
        <v>191</v>
      </c>
      <c r="B1" s="233"/>
      <c r="C1" s="233"/>
      <c r="D1" s="233"/>
      <c r="E1" s="233"/>
      <c r="F1" s="233"/>
      <c r="G1" s="233"/>
    </row>
    <row r="2" spans="1:7" ht="197.25" customHeight="1" x14ac:dyDescent="0.25">
      <c r="A2" s="112" t="s">
        <v>19</v>
      </c>
      <c r="B2" s="112" t="s">
        <v>132</v>
      </c>
      <c r="C2" s="109" t="s">
        <v>131</v>
      </c>
      <c r="D2" s="100" t="s">
        <v>214</v>
      </c>
      <c r="E2" s="100" t="s">
        <v>215</v>
      </c>
      <c r="F2" s="109" t="s">
        <v>31</v>
      </c>
      <c r="G2" s="109" t="s">
        <v>32</v>
      </c>
    </row>
    <row r="3" spans="1:7" ht="23.25" customHeight="1" x14ac:dyDescent="0.25">
      <c r="A3" s="8">
        <v>901</v>
      </c>
      <c r="B3" s="9" t="s">
        <v>0</v>
      </c>
      <c r="C3" s="61">
        <v>0</v>
      </c>
      <c r="D3" s="214">
        <v>0</v>
      </c>
      <c r="E3" s="217">
        <v>0</v>
      </c>
      <c r="F3" s="61">
        <v>0</v>
      </c>
      <c r="G3" s="28">
        <v>0</v>
      </c>
    </row>
    <row r="4" spans="1:7" ht="20.25" customHeight="1" x14ac:dyDescent="0.25">
      <c r="A4" s="8">
        <v>902</v>
      </c>
      <c r="B4" s="9" t="s">
        <v>1</v>
      </c>
      <c r="C4" s="61">
        <v>1</v>
      </c>
      <c r="D4" s="215">
        <v>1.2889999999999999</v>
      </c>
      <c r="E4" s="217">
        <v>1.2989999999999999</v>
      </c>
      <c r="F4" s="61">
        <f>(D4-E4)/E4</f>
        <v>-7.6982294072363427E-3</v>
      </c>
      <c r="G4" s="51">
        <v>1</v>
      </c>
    </row>
    <row r="5" spans="1:7" ht="31.5" x14ac:dyDescent="0.25">
      <c r="A5" s="8">
        <v>905</v>
      </c>
      <c r="B5" s="9" t="s">
        <v>2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</row>
    <row r="6" spans="1:7" ht="31.5" x14ac:dyDescent="0.25">
      <c r="A6" s="8">
        <v>908</v>
      </c>
      <c r="B6" s="9" t="s">
        <v>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</row>
    <row r="7" spans="1:7" ht="31.5" x14ac:dyDescent="0.25">
      <c r="A7" s="8">
        <v>910</v>
      </c>
      <c r="B7" s="9" t="s">
        <v>4</v>
      </c>
      <c r="C7" s="61">
        <v>1</v>
      </c>
      <c r="D7" s="215">
        <v>1.66</v>
      </c>
      <c r="E7" s="217">
        <v>1.2989999999999999</v>
      </c>
      <c r="F7" s="61">
        <f t="shared" ref="F7:F21" si="0">(D7-E7)/E7</f>
        <v>0.2779060816012317</v>
      </c>
      <c r="G7" s="51">
        <v>0</v>
      </c>
    </row>
    <row r="8" spans="1:7" ht="31.5" x14ac:dyDescent="0.25">
      <c r="A8" s="8">
        <v>918</v>
      </c>
      <c r="B8" s="9" t="s">
        <v>5</v>
      </c>
      <c r="C8" s="61">
        <v>1</v>
      </c>
      <c r="D8" s="215">
        <v>1.4430000000000001</v>
      </c>
      <c r="E8" s="217">
        <v>1.2989999999999999</v>
      </c>
      <c r="F8" s="61">
        <f t="shared" si="0"/>
        <v>0.11085450346420334</v>
      </c>
      <c r="G8" s="51">
        <f>ABS((F8-0.25)/0.25)</f>
        <v>0.55658198614318666</v>
      </c>
    </row>
    <row r="9" spans="1:7" ht="31.5" x14ac:dyDescent="0.25">
      <c r="A9" s="8">
        <v>921</v>
      </c>
      <c r="B9" s="9" t="s">
        <v>6</v>
      </c>
      <c r="C9" s="61">
        <v>1</v>
      </c>
      <c r="D9" s="215">
        <v>0.8</v>
      </c>
      <c r="E9" s="217">
        <v>1.2989999999999999</v>
      </c>
      <c r="F9" s="61">
        <f t="shared" si="0"/>
        <v>-0.38414164742109308</v>
      </c>
      <c r="G9" s="51">
        <v>1</v>
      </c>
    </row>
    <row r="10" spans="1:7" ht="35.25" customHeight="1" x14ac:dyDescent="0.25">
      <c r="A10" s="8">
        <v>922</v>
      </c>
      <c r="B10" s="9" t="s">
        <v>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1.5" x14ac:dyDescent="0.25">
      <c r="A11" s="8">
        <v>923</v>
      </c>
      <c r="B11" s="9" t="s">
        <v>8</v>
      </c>
      <c r="C11" s="61">
        <v>1</v>
      </c>
      <c r="D11" s="215">
        <v>0.93600000000000005</v>
      </c>
      <c r="E11" s="217">
        <v>1.2989999999999999</v>
      </c>
      <c r="F11" s="61">
        <f t="shared" si="0"/>
        <v>-0.27944572748267893</v>
      </c>
      <c r="G11" s="51">
        <v>1</v>
      </c>
    </row>
    <row r="12" spans="1:7" ht="31.5" x14ac:dyDescent="0.25">
      <c r="A12" s="8">
        <v>925</v>
      </c>
      <c r="B12" s="9" t="s">
        <v>9</v>
      </c>
      <c r="C12" s="61">
        <v>1</v>
      </c>
      <c r="D12" s="215">
        <v>0.86199999999999999</v>
      </c>
      <c r="E12" s="217">
        <v>1.2989999999999999</v>
      </c>
      <c r="F12" s="61">
        <f t="shared" si="0"/>
        <v>-0.33641262509622782</v>
      </c>
      <c r="G12" s="51">
        <v>1</v>
      </c>
    </row>
    <row r="13" spans="1:7" ht="31.5" x14ac:dyDescent="0.25">
      <c r="A13" s="8">
        <v>926</v>
      </c>
      <c r="B13" s="9" t="s">
        <v>10</v>
      </c>
      <c r="C13" s="61">
        <v>1</v>
      </c>
      <c r="D13" s="215">
        <v>1.573</v>
      </c>
      <c r="E13" s="217">
        <v>1.2989999999999999</v>
      </c>
      <c r="F13" s="61">
        <f t="shared" si="0"/>
        <v>0.21093148575827561</v>
      </c>
      <c r="G13" s="51">
        <f>ABS((F13-0.25)/0.25)</f>
        <v>0.15627405696689756</v>
      </c>
    </row>
    <row r="14" spans="1:7" ht="31.5" x14ac:dyDescent="0.25">
      <c r="A14" s="8">
        <v>929</v>
      </c>
      <c r="B14" s="9" t="s">
        <v>11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1.5" x14ac:dyDescent="0.25">
      <c r="A15" s="8">
        <v>930</v>
      </c>
      <c r="B15" s="9" t="s">
        <v>12</v>
      </c>
      <c r="C15" s="61">
        <v>1</v>
      </c>
      <c r="D15" s="215">
        <v>3.129</v>
      </c>
      <c r="E15" s="217">
        <v>1.2989999999999999</v>
      </c>
      <c r="F15" s="61">
        <f t="shared" si="0"/>
        <v>1.4087759815242495</v>
      </c>
      <c r="G15" s="51">
        <v>0</v>
      </c>
    </row>
    <row r="16" spans="1:7" ht="31.5" x14ac:dyDescent="0.25">
      <c r="A16" s="8">
        <v>934</v>
      </c>
      <c r="B16" s="9" t="s">
        <v>13</v>
      </c>
      <c r="C16" s="61">
        <v>1</v>
      </c>
      <c r="D16" s="215">
        <v>0.248</v>
      </c>
      <c r="E16" s="217">
        <v>1.2989999999999999</v>
      </c>
      <c r="F16" s="61">
        <f t="shared" si="0"/>
        <v>-0.80908391070053887</v>
      </c>
      <c r="G16" s="51">
        <v>1</v>
      </c>
    </row>
    <row r="17" spans="1:7" ht="31.5" x14ac:dyDescent="0.25">
      <c r="A17" s="8">
        <v>942</v>
      </c>
      <c r="B17" s="9" t="s">
        <v>14</v>
      </c>
      <c r="C17" s="61">
        <v>1</v>
      </c>
      <c r="D17" s="215">
        <v>1.8080000000000001</v>
      </c>
      <c r="E17" s="217">
        <v>1.2989999999999999</v>
      </c>
      <c r="F17" s="61">
        <f t="shared" si="0"/>
        <v>0.3918398768283296</v>
      </c>
      <c r="G17" s="51">
        <v>0</v>
      </c>
    </row>
    <row r="18" spans="1:7" ht="31.5" x14ac:dyDescent="0.25">
      <c r="A18" s="8">
        <v>962</v>
      </c>
      <c r="B18" s="9" t="s">
        <v>15</v>
      </c>
      <c r="C18" s="61">
        <v>1</v>
      </c>
      <c r="D18" s="215">
        <v>1.0609999999999999</v>
      </c>
      <c r="E18" s="217">
        <v>1.2989999999999999</v>
      </c>
      <c r="F18" s="61">
        <f t="shared" si="0"/>
        <v>-0.18321785989222478</v>
      </c>
      <c r="G18" s="51">
        <v>1</v>
      </c>
    </row>
    <row r="19" spans="1:7" ht="31.5" x14ac:dyDescent="0.25">
      <c r="A19" s="8">
        <v>972</v>
      </c>
      <c r="B19" s="9" t="s">
        <v>16</v>
      </c>
      <c r="C19" s="61">
        <v>1</v>
      </c>
      <c r="D19" s="216">
        <v>1.62</v>
      </c>
      <c r="E19" s="217">
        <v>1.2989999999999999</v>
      </c>
      <c r="F19" s="61">
        <f t="shared" si="0"/>
        <v>0.24711316397228653</v>
      </c>
      <c r="G19" s="51">
        <v>0</v>
      </c>
    </row>
    <row r="20" spans="1:7" ht="31.5" x14ac:dyDescent="0.25">
      <c r="A20" s="8">
        <v>982</v>
      </c>
      <c r="B20" s="9" t="s">
        <v>17</v>
      </c>
      <c r="C20" s="61">
        <v>1</v>
      </c>
      <c r="D20" s="216">
        <v>0.93600000000000005</v>
      </c>
      <c r="E20" s="217">
        <v>1.2989999999999999</v>
      </c>
      <c r="F20" s="61">
        <f t="shared" si="0"/>
        <v>-0.27944572748267893</v>
      </c>
      <c r="G20" s="51">
        <v>1</v>
      </c>
    </row>
    <row r="21" spans="1:7" ht="31.5" x14ac:dyDescent="0.25">
      <c r="A21" s="8">
        <v>992</v>
      </c>
      <c r="B21" s="9" t="s">
        <v>18</v>
      </c>
      <c r="C21" s="61">
        <v>1</v>
      </c>
      <c r="D21" s="216">
        <v>0.81599999999999995</v>
      </c>
      <c r="E21" s="217">
        <v>1.2989999999999999</v>
      </c>
      <c r="F21" s="61">
        <f t="shared" si="0"/>
        <v>-0.37182448036951504</v>
      </c>
      <c r="G21" s="51">
        <v>1</v>
      </c>
    </row>
    <row r="22" spans="1:7" ht="15.75" customHeight="1" x14ac:dyDescent="0.25">
      <c r="D22" s="71">
        <f>(D21+D20+D19+D18+D17+D16+D15+D13+D12+D11+D9+D8+D7+D4)/14</f>
        <v>1.2986428571428572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4" zoomScaleNormal="100" zoomScaleSheetLayoutView="100" workbookViewId="0">
      <selection activeCell="C21" sqref="C21:H2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4" width="23.140625" style="71" customWidth="1"/>
    <col min="5" max="5" width="21.42578125" style="71" customWidth="1"/>
    <col min="6" max="6" width="21" style="71" customWidth="1"/>
    <col min="7" max="7" width="14.140625" style="71" customWidth="1"/>
    <col min="8" max="8" width="13.5703125" style="71" customWidth="1"/>
    <col min="9" max="16384" width="9.140625" style="71"/>
  </cols>
  <sheetData>
    <row r="1" spans="1:8" ht="39" customHeight="1" x14ac:dyDescent="0.25">
      <c r="A1" s="255" t="s">
        <v>150</v>
      </c>
      <c r="B1" s="255"/>
      <c r="C1" s="255"/>
      <c r="D1" s="255"/>
      <c r="E1" s="255"/>
      <c r="F1" s="255"/>
      <c r="G1" s="255"/>
      <c r="H1" s="255"/>
    </row>
    <row r="2" spans="1:8" ht="154.5" customHeight="1" x14ac:dyDescent="0.25">
      <c r="A2" s="104" t="s">
        <v>19</v>
      </c>
      <c r="B2" s="104" t="s">
        <v>132</v>
      </c>
      <c r="C2" s="129" t="s">
        <v>131</v>
      </c>
      <c r="D2" s="15" t="s">
        <v>91</v>
      </c>
      <c r="E2" s="15" t="s">
        <v>92</v>
      </c>
      <c r="F2" s="15" t="s">
        <v>93</v>
      </c>
      <c r="G2" s="129" t="s">
        <v>31</v>
      </c>
      <c r="H2" s="129" t="s">
        <v>32</v>
      </c>
    </row>
    <row r="3" spans="1:8" ht="23.25" customHeight="1" x14ac:dyDescent="0.25">
      <c r="A3" s="8">
        <v>901</v>
      </c>
      <c r="B3" s="9" t="s">
        <v>0</v>
      </c>
      <c r="C3" s="105">
        <v>0</v>
      </c>
      <c r="D3" s="105">
        <v>0</v>
      </c>
      <c r="E3" s="105">
        <v>0</v>
      </c>
      <c r="F3" s="105">
        <v>0</v>
      </c>
      <c r="G3" s="105">
        <v>0</v>
      </c>
      <c r="H3" s="105">
        <v>0</v>
      </c>
    </row>
    <row r="4" spans="1:8" ht="20.25" customHeight="1" x14ac:dyDescent="0.25">
      <c r="A4" s="8">
        <v>902</v>
      </c>
      <c r="B4" s="9" t="s">
        <v>1</v>
      </c>
      <c r="C4" s="87">
        <v>1</v>
      </c>
      <c r="D4" s="73">
        <v>0</v>
      </c>
      <c r="E4" s="73">
        <v>1181</v>
      </c>
      <c r="F4" s="101">
        <v>1181</v>
      </c>
      <c r="G4" s="70">
        <f>(D4+E4)/F4</f>
        <v>1</v>
      </c>
      <c r="H4" s="218">
        <v>1</v>
      </c>
    </row>
    <row r="5" spans="1:8" ht="31.5" x14ac:dyDescent="0.25">
      <c r="A5" s="8">
        <v>905</v>
      </c>
      <c r="B5" s="9" t="s">
        <v>2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</row>
    <row r="6" spans="1:8" ht="31.5" x14ac:dyDescent="0.25">
      <c r="A6" s="8">
        <v>908</v>
      </c>
      <c r="B6" s="9" t="s">
        <v>3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</row>
    <row r="7" spans="1:8" ht="31.5" x14ac:dyDescent="0.25">
      <c r="A7" s="8">
        <v>910</v>
      </c>
      <c r="B7" s="9" t="s">
        <v>4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</row>
    <row r="8" spans="1:8" ht="31.5" x14ac:dyDescent="0.25">
      <c r="A8" s="8">
        <v>918</v>
      </c>
      <c r="B8" s="9" t="s">
        <v>5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</row>
    <row r="9" spans="1:8" ht="31.5" x14ac:dyDescent="0.25">
      <c r="A9" s="8">
        <v>921</v>
      </c>
      <c r="B9" s="9" t="s">
        <v>6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</row>
    <row r="10" spans="1:8" ht="35.25" customHeight="1" x14ac:dyDescent="0.25">
      <c r="A10" s="8">
        <v>922</v>
      </c>
      <c r="B10" s="9" t="s">
        <v>7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</row>
    <row r="11" spans="1:8" ht="31.5" x14ac:dyDescent="0.25">
      <c r="A11" s="8">
        <v>923</v>
      </c>
      <c r="B11" s="9" t="s">
        <v>8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</row>
    <row r="12" spans="1:8" ht="31.5" x14ac:dyDescent="0.25">
      <c r="A12" s="8">
        <v>925</v>
      </c>
      <c r="B12" s="9" t="s">
        <v>9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ht="31.5" x14ac:dyDescent="0.25">
      <c r="A13" s="8">
        <v>926</v>
      </c>
      <c r="B13" s="9" t="s">
        <v>10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</row>
    <row r="14" spans="1:8" ht="31.5" x14ac:dyDescent="0.25">
      <c r="A14" s="8">
        <v>929</v>
      </c>
      <c r="B14" s="9" t="s">
        <v>11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ht="31.5" x14ac:dyDescent="0.25">
      <c r="A15" s="8">
        <v>930</v>
      </c>
      <c r="B15" s="9" t="s">
        <v>12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</row>
    <row r="16" spans="1:8" ht="31.5" x14ac:dyDescent="0.25">
      <c r="A16" s="8">
        <v>934</v>
      </c>
      <c r="B16" s="9" t="s">
        <v>13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ht="31.5" x14ac:dyDescent="0.25">
      <c r="A17" s="8">
        <v>942</v>
      </c>
      <c r="B17" s="9" t="s">
        <v>14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ht="31.5" x14ac:dyDescent="0.25">
      <c r="A18" s="8">
        <v>962</v>
      </c>
      <c r="B18" s="9" t="s">
        <v>15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ht="31.5" x14ac:dyDescent="0.25">
      <c r="A19" s="8">
        <v>972</v>
      </c>
      <c r="B19" s="9" t="s">
        <v>16</v>
      </c>
      <c r="C19" s="88">
        <v>1</v>
      </c>
      <c r="D19" s="74">
        <v>0</v>
      </c>
      <c r="E19" s="74">
        <v>47.15</v>
      </c>
      <c r="F19" s="101">
        <v>0</v>
      </c>
      <c r="G19" s="70">
        <v>1</v>
      </c>
      <c r="H19" s="218">
        <v>1</v>
      </c>
    </row>
    <row r="20" spans="1:8" ht="31.5" x14ac:dyDescent="0.25">
      <c r="A20" s="8">
        <v>982</v>
      </c>
      <c r="B20" s="9" t="s">
        <v>17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</row>
    <row r="21" spans="1:8" ht="31.5" x14ac:dyDescent="0.25">
      <c r="A21" s="8">
        <v>992</v>
      </c>
      <c r="B21" s="9" t="s">
        <v>18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ht="15.75" customHeight="1" x14ac:dyDescent="0.25"/>
  </sheetData>
  <mergeCells count="1">
    <mergeCell ref="A1:H1"/>
  </mergeCells>
  <pageMargins left="0.78740157480314965" right="0.39370078740157483" top="0.39370078740157483" bottom="0.78740157480314965" header="0.31496062992125984" footer="0.31496062992125984"/>
  <pageSetup paperSize="9" scale="56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U21" sqref="U21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12" style="71" customWidth="1"/>
    <col min="4" max="5" width="24.7109375" style="71" customWidth="1"/>
    <col min="6" max="6" width="14.140625" style="71" customWidth="1"/>
    <col min="7" max="7" width="13.28515625" style="71" customWidth="1"/>
    <col min="8" max="8" width="2.5703125" style="71" hidden="1" customWidth="1"/>
    <col min="9" max="10" width="9.140625" style="71" hidden="1" customWidth="1"/>
    <col min="11" max="16384" width="9.140625" style="71"/>
  </cols>
  <sheetData>
    <row r="1" spans="1:10" ht="39" customHeight="1" x14ac:dyDescent="0.25">
      <c r="A1" s="266" t="s">
        <v>192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65.75" customHeight="1" x14ac:dyDescent="0.25">
      <c r="A2" s="104" t="s">
        <v>19</v>
      </c>
      <c r="B2" s="104" t="s">
        <v>132</v>
      </c>
      <c r="C2" s="109" t="s">
        <v>131</v>
      </c>
      <c r="D2" s="15" t="s">
        <v>193</v>
      </c>
      <c r="E2" s="15" t="s">
        <v>194</v>
      </c>
      <c r="F2" s="109" t="s">
        <v>31</v>
      </c>
      <c r="G2" s="109" t="s">
        <v>32</v>
      </c>
    </row>
    <row r="3" spans="1:10" ht="23.25" customHeight="1" x14ac:dyDescent="0.25">
      <c r="A3" s="8">
        <v>901</v>
      </c>
      <c r="B3" s="9" t="s">
        <v>0</v>
      </c>
      <c r="C3" s="105">
        <v>0</v>
      </c>
      <c r="D3" s="105">
        <v>0</v>
      </c>
      <c r="E3" s="105">
        <v>0</v>
      </c>
      <c r="F3" s="105">
        <v>0</v>
      </c>
      <c r="G3" s="105">
        <v>0</v>
      </c>
    </row>
    <row r="4" spans="1:10" ht="20.25" customHeight="1" x14ac:dyDescent="0.25">
      <c r="A4" s="8">
        <v>902</v>
      </c>
      <c r="B4" s="9" t="s">
        <v>1</v>
      </c>
      <c r="C4" s="87">
        <v>0</v>
      </c>
      <c r="D4" s="87">
        <v>0</v>
      </c>
      <c r="E4" s="87">
        <v>0</v>
      </c>
      <c r="F4" s="87">
        <v>0</v>
      </c>
      <c r="G4" s="87">
        <v>0</v>
      </c>
    </row>
    <row r="5" spans="1:10" ht="31.5" x14ac:dyDescent="0.25">
      <c r="A5" s="8">
        <v>905</v>
      </c>
      <c r="B5" s="9" t="s">
        <v>2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</row>
    <row r="6" spans="1:10" ht="31.5" x14ac:dyDescent="0.25">
      <c r="A6" s="8">
        <v>908</v>
      </c>
      <c r="B6" s="9" t="s">
        <v>3</v>
      </c>
      <c r="C6" s="105">
        <v>1</v>
      </c>
      <c r="D6" s="65">
        <v>8.42</v>
      </c>
      <c r="E6" s="217">
        <v>1.2989999999999999</v>
      </c>
      <c r="F6" s="61">
        <f>(D6-E6)/E6</f>
        <v>5.4819091608929948</v>
      </c>
      <c r="G6" s="16">
        <v>0</v>
      </c>
    </row>
    <row r="7" spans="1:10" ht="31.5" x14ac:dyDescent="0.25">
      <c r="A7" s="8">
        <v>910</v>
      </c>
      <c r="B7" s="9" t="s">
        <v>4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</row>
    <row r="8" spans="1:10" ht="31.5" x14ac:dyDescent="0.25">
      <c r="A8" s="8">
        <v>918</v>
      </c>
      <c r="B8" s="9" t="s">
        <v>5</v>
      </c>
      <c r="C8" s="87">
        <v>1</v>
      </c>
      <c r="D8" s="65">
        <v>9.6</v>
      </c>
      <c r="E8" s="217">
        <v>1.2989999999999999</v>
      </c>
      <c r="F8" s="70">
        <f>(D8-E8)/E8</f>
        <v>6.3903002309468828</v>
      </c>
      <c r="G8" s="16">
        <v>0</v>
      </c>
    </row>
    <row r="9" spans="1:10" ht="31.5" x14ac:dyDescent="0.25">
      <c r="A9" s="8">
        <v>921</v>
      </c>
      <c r="B9" s="9" t="s">
        <v>6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</row>
    <row r="10" spans="1:10" ht="35.25" customHeight="1" x14ac:dyDescent="0.25">
      <c r="A10" s="8">
        <v>922</v>
      </c>
      <c r="B10" s="9" t="s">
        <v>7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</row>
    <row r="11" spans="1:10" ht="31.5" x14ac:dyDescent="0.25">
      <c r="A11" s="8">
        <v>923</v>
      </c>
      <c r="B11" s="9" t="s">
        <v>8</v>
      </c>
      <c r="C11" s="87">
        <v>1</v>
      </c>
      <c r="D11" s="65">
        <v>12</v>
      </c>
      <c r="E11" s="217">
        <v>1.2989999999999999</v>
      </c>
      <c r="F11" s="70">
        <f>(D11-E11)/E11</f>
        <v>8.237875288683604</v>
      </c>
      <c r="G11" s="16">
        <v>0</v>
      </c>
    </row>
    <row r="12" spans="1:10" ht="31.5" x14ac:dyDescent="0.25">
      <c r="A12" s="8">
        <v>925</v>
      </c>
      <c r="B12" s="9" t="s">
        <v>9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31.5" x14ac:dyDescent="0.25">
      <c r="A13" s="8">
        <v>926</v>
      </c>
      <c r="B13" s="9" t="s">
        <v>10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</row>
    <row r="14" spans="1:10" ht="31.5" x14ac:dyDescent="0.25">
      <c r="A14" s="8">
        <v>929</v>
      </c>
      <c r="B14" s="9" t="s">
        <v>11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31.5" x14ac:dyDescent="0.25">
      <c r="A15" s="8">
        <v>930</v>
      </c>
      <c r="B15" s="9" t="s">
        <v>12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</row>
    <row r="16" spans="1:10" ht="31.5" x14ac:dyDescent="0.25">
      <c r="A16" s="8">
        <v>934</v>
      </c>
      <c r="B16" s="9" t="s">
        <v>13</v>
      </c>
      <c r="C16" s="87">
        <v>1</v>
      </c>
      <c r="D16" s="65">
        <v>6</v>
      </c>
      <c r="E16" s="217">
        <v>1.2989999999999999</v>
      </c>
      <c r="F16" s="61">
        <f>(D16-E16)/E16</f>
        <v>3.618937644341802</v>
      </c>
      <c r="G16" s="16">
        <v>0</v>
      </c>
    </row>
    <row r="17" spans="1:7" ht="31.5" x14ac:dyDescent="0.25">
      <c r="A17" s="8">
        <v>942</v>
      </c>
      <c r="B17" s="9" t="s">
        <v>14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</row>
    <row r="18" spans="1:7" ht="31.5" x14ac:dyDescent="0.25">
      <c r="A18" s="8">
        <v>962</v>
      </c>
      <c r="B18" s="9" t="s">
        <v>15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</row>
    <row r="19" spans="1:7" ht="31.5" x14ac:dyDescent="0.25">
      <c r="A19" s="8">
        <v>972</v>
      </c>
      <c r="B19" s="9" t="s">
        <v>16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</row>
    <row r="20" spans="1:7" ht="31.5" x14ac:dyDescent="0.25">
      <c r="A20" s="8">
        <v>982</v>
      </c>
      <c r="B20" s="9" t="s">
        <v>17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</row>
    <row r="21" spans="1:7" ht="31.5" x14ac:dyDescent="0.25">
      <c r="A21" s="8">
        <v>992</v>
      </c>
      <c r="B21" s="9" t="s">
        <v>18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ht="15.75" customHeight="1" x14ac:dyDescent="0.25"/>
  </sheetData>
  <mergeCells count="1">
    <mergeCell ref="A1:J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C7" zoomScaleNormal="100" zoomScaleSheetLayoutView="100" workbookViewId="0">
      <selection activeCell="A12" sqref="A12:XFD12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8.7109375" customWidth="1"/>
    <col min="6" max="6" width="16.140625" customWidth="1"/>
    <col min="7" max="7" width="16.85546875" customWidth="1"/>
  </cols>
  <sheetData>
    <row r="1" spans="1:7" ht="43.5" customHeight="1" x14ac:dyDescent="0.25">
      <c r="A1" s="230" t="s">
        <v>185</v>
      </c>
      <c r="B1" s="230"/>
      <c r="C1" s="230"/>
      <c r="D1" s="230"/>
      <c r="E1" s="230"/>
      <c r="F1" s="230"/>
      <c r="G1" s="230"/>
    </row>
    <row r="2" spans="1:7" ht="127.5" customHeight="1" x14ac:dyDescent="0.25">
      <c r="A2" s="111" t="s">
        <v>19</v>
      </c>
      <c r="B2" s="111" t="s">
        <v>132</v>
      </c>
      <c r="C2" s="109" t="s">
        <v>160</v>
      </c>
      <c r="D2" s="114" t="s">
        <v>108</v>
      </c>
      <c r="E2" s="114" t="s">
        <v>109</v>
      </c>
      <c r="F2" s="109" t="s">
        <v>31</v>
      </c>
      <c r="G2" s="109" t="s">
        <v>32</v>
      </c>
    </row>
    <row r="3" spans="1:7" s="71" customFormat="1" ht="48" customHeight="1" x14ac:dyDescent="0.25">
      <c r="A3" s="122"/>
      <c r="B3" s="123"/>
      <c r="C3" s="109"/>
      <c r="D3" s="231" t="s">
        <v>110</v>
      </c>
      <c r="E3" s="232"/>
      <c r="F3" s="109"/>
      <c r="G3" s="109"/>
    </row>
    <row r="4" spans="1:7" ht="23.25" customHeight="1" x14ac:dyDescent="0.25">
      <c r="A4" s="19">
        <v>901</v>
      </c>
      <c r="B4" s="6" t="s">
        <v>0</v>
      </c>
      <c r="C4" s="16">
        <v>0</v>
      </c>
      <c r="D4" s="16" t="s">
        <v>59</v>
      </c>
      <c r="E4" s="16" t="s">
        <v>59</v>
      </c>
      <c r="F4" s="16" t="s">
        <v>59</v>
      </c>
      <c r="G4" s="28">
        <v>0</v>
      </c>
    </row>
    <row r="5" spans="1:7" ht="20.25" customHeight="1" x14ac:dyDescent="0.25">
      <c r="A5" s="8">
        <v>902</v>
      </c>
      <c r="B5" s="7" t="s">
        <v>1</v>
      </c>
      <c r="C5" s="16">
        <v>1</v>
      </c>
      <c r="D5" s="180">
        <v>4209.2299999999996</v>
      </c>
      <c r="E5" s="26">
        <v>17339.18</v>
      </c>
      <c r="F5" s="31">
        <f>(D5/E5)*100</f>
        <v>24.275830806301101</v>
      </c>
      <c r="G5" s="28">
        <v>0</v>
      </c>
    </row>
    <row r="6" spans="1:7" ht="31.5" x14ac:dyDescent="0.25">
      <c r="A6" s="8">
        <v>905</v>
      </c>
      <c r="B6" s="7" t="s">
        <v>2</v>
      </c>
      <c r="C6" s="16">
        <v>0</v>
      </c>
      <c r="D6" s="16" t="s">
        <v>59</v>
      </c>
      <c r="E6" s="16" t="s">
        <v>59</v>
      </c>
      <c r="F6" s="16" t="s">
        <v>59</v>
      </c>
      <c r="G6" s="28">
        <v>0</v>
      </c>
    </row>
    <row r="7" spans="1:7" ht="31.5" x14ac:dyDescent="0.25">
      <c r="A7" s="8">
        <v>908</v>
      </c>
      <c r="B7" s="7" t="s">
        <v>3</v>
      </c>
      <c r="C7" s="16">
        <v>0</v>
      </c>
      <c r="D7" s="16" t="s">
        <v>59</v>
      </c>
      <c r="E7" s="16" t="s">
        <v>59</v>
      </c>
      <c r="F7" s="16" t="s">
        <v>59</v>
      </c>
      <c r="G7" s="28">
        <v>0</v>
      </c>
    </row>
    <row r="8" spans="1:7" ht="31.5" x14ac:dyDescent="0.25">
      <c r="A8" s="8">
        <v>910</v>
      </c>
      <c r="B8" s="7" t="s">
        <v>4</v>
      </c>
      <c r="C8" s="16">
        <v>0</v>
      </c>
      <c r="D8" s="16" t="s">
        <v>59</v>
      </c>
      <c r="E8" s="16" t="s">
        <v>59</v>
      </c>
      <c r="F8" s="16" t="s">
        <v>59</v>
      </c>
      <c r="G8" s="28">
        <v>0</v>
      </c>
    </row>
    <row r="9" spans="1:7" ht="31.5" x14ac:dyDescent="0.25">
      <c r="A9" s="8">
        <v>918</v>
      </c>
      <c r="B9" s="7" t="s">
        <v>5</v>
      </c>
      <c r="C9" s="16">
        <v>0</v>
      </c>
      <c r="D9" s="16" t="s">
        <v>59</v>
      </c>
      <c r="E9" s="16" t="s">
        <v>59</v>
      </c>
      <c r="F9" s="16" t="s">
        <v>59</v>
      </c>
      <c r="G9" s="28">
        <v>0</v>
      </c>
    </row>
    <row r="10" spans="1:7" ht="31.5" x14ac:dyDescent="0.25">
      <c r="A10" s="8">
        <v>921</v>
      </c>
      <c r="B10" s="7" t="s">
        <v>6</v>
      </c>
      <c r="C10" s="16">
        <v>0</v>
      </c>
      <c r="D10" s="16" t="s">
        <v>59</v>
      </c>
      <c r="E10" s="16" t="s">
        <v>59</v>
      </c>
      <c r="F10" s="16" t="s">
        <v>59</v>
      </c>
      <c r="G10" s="28">
        <v>0</v>
      </c>
    </row>
    <row r="11" spans="1:7" ht="30.75" customHeight="1" x14ac:dyDescent="0.25">
      <c r="A11" s="8">
        <v>922</v>
      </c>
      <c r="B11" s="7" t="s">
        <v>7</v>
      </c>
      <c r="C11" s="16">
        <v>0</v>
      </c>
      <c r="D11" s="16" t="s">
        <v>59</v>
      </c>
      <c r="E11" s="16" t="s">
        <v>59</v>
      </c>
      <c r="F11" s="16" t="s">
        <v>59</v>
      </c>
      <c r="G11" s="28">
        <v>0</v>
      </c>
    </row>
    <row r="12" spans="1:7" ht="31.5" x14ac:dyDescent="0.25">
      <c r="A12" s="8">
        <v>923</v>
      </c>
      <c r="B12" s="7" t="s">
        <v>8</v>
      </c>
      <c r="C12" s="16">
        <v>1</v>
      </c>
      <c r="D12" s="180">
        <v>33182.03</v>
      </c>
      <c r="E12" s="26">
        <v>31018.17</v>
      </c>
      <c r="F12" s="31">
        <f>(D12/E12)*100</f>
        <v>106.97610465091914</v>
      </c>
      <c r="G12" s="28">
        <v>0.5</v>
      </c>
    </row>
    <row r="13" spans="1:7" ht="31.5" x14ac:dyDescent="0.25">
      <c r="A13" s="8">
        <v>925</v>
      </c>
      <c r="B13" s="7" t="s">
        <v>9</v>
      </c>
      <c r="C13" s="16">
        <v>1</v>
      </c>
      <c r="D13" s="180">
        <v>449246.53</v>
      </c>
      <c r="E13" s="26">
        <v>578834.93000000005</v>
      </c>
      <c r="F13" s="31">
        <f t="shared" ref="F13:F15" si="0">(D13/E13)*100</f>
        <v>77.612201115782696</v>
      </c>
      <c r="G13" s="28">
        <v>0</v>
      </c>
    </row>
    <row r="14" spans="1:7" ht="31.5" x14ac:dyDescent="0.25">
      <c r="A14" s="8">
        <v>926</v>
      </c>
      <c r="B14" s="7" t="s">
        <v>10</v>
      </c>
      <c r="C14" s="16">
        <v>1</v>
      </c>
      <c r="D14" s="180">
        <v>103098.89</v>
      </c>
      <c r="E14" s="26">
        <v>180283.39</v>
      </c>
      <c r="F14" s="31">
        <f t="shared" si="0"/>
        <v>57.187126334822082</v>
      </c>
      <c r="G14" s="28">
        <v>0</v>
      </c>
    </row>
    <row r="15" spans="1:7" ht="31.5" x14ac:dyDescent="0.25">
      <c r="A15" s="8">
        <v>929</v>
      </c>
      <c r="B15" s="7" t="s">
        <v>11</v>
      </c>
      <c r="C15" s="16">
        <v>1</v>
      </c>
      <c r="D15" s="180">
        <v>3567.15</v>
      </c>
      <c r="E15" s="26">
        <v>7648.3</v>
      </c>
      <c r="F15" s="31">
        <f t="shared" si="0"/>
        <v>46.639776159407973</v>
      </c>
      <c r="G15" s="28">
        <v>0</v>
      </c>
    </row>
    <row r="16" spans="1:7" ht="31.5" x14ac:dyDescent="0.25">
      <c r="A16" s="8">
        <v>930</v>
      </c>
      <c r="B16" s="7" t="s">
        <v>12</v>
      </c>
      <c r="C16" s="16">
        <v>0</v>
      </c>
      <c r="D16" s="16" t="s">
        <v>59</v>
      </c>
      <c r="E16" s="16" t="s">
        <v>59</v>
      </c>
      <c r="F16" s="16" t="s">
        <v>59</v>
      </c>
      <c r="G16" s="28">
        <v>0</v>
      </c>
    </row>
    <row r="17" spans="1:7" ht="31.5" x14ac:dyDescent="0.25">
      <c r="A17" s="8">
        <v>934</v>
      </c>
      <c r="B17" s="7" t="s">
        <v>13</v>
      </c>
      <c r="C17" s="16">
        <v>0</v>
      </c>
      <c r="D17" s="16" t="s">
        <v>59</v>
      </c>
      <c r="E17" s="16" t="s">
        <v>59</v>
      </c>
      <c r="F17" s="16" t="s">
        <v>59</v>
      </c>
      <c r="G17" s="28">
        <v>0</v>
      </c>
    </row>
    <row r="18" spans="1:7" ht="31.5" x14ac:dyDescent="0.25">
      <c r="A18" s="8">
        <v>942</v>
      </c>
      <c r="B18" s="7" t="s">
        <v>14</v>
      </c>
      <c r="C18" s="16">
        <v>0</v>
      </c>
      <c r="D18" s="16" t="s">
        <v>59</v>
      </c>
      <c r="E18" s="16" t="s">
        <v>59</v>
      </c>
      <c r="F18" s="16" t="s">
        <v>59</v>
      </c>
      <c r="G18" s="28">
        <v>0</v>
      </c>
    </row>
    <row r="19" spans="1:7" ht="31.5" x14ac:dyDescent="0.25">
      <c r="A19" s="8">
        <v>962</v>
      </c>
      <c r="B19" s="7" t="s">
        <v>15</v>
      </c>
      <c r="C19" s="16">
        <v>0</v>
      </c>
      <c r="D19" s="16" t="s">
        <v>59</v>
      </c>
      <c r="E19" s="16" t="s">
        <v>59</v>
      </c>
      <c r="F19" s="16" t="s">
        <v>59</v>
      </c>
      <c r="G19" s="28">
        <v>0</v>
      </c>
    </row>
    <row r="20" spans="1:7" ht="31.5" x14ac:dyDescent="0.25">
      <c r="A20" s="8">
        <v>972</v>
      </c>
      <c r="B20" s="7" t="s">
        <v>16</v>
      </c>
      <c r="C20" s="16">
        <v>0</v>
      </c>
      <c r="D20" s="16" t="s">
        <v>59</v>
      </c>
      <c r="E20" s="16" t="s">
        <v>59</v>
      </c>
      <c r="F20" s="16" t="s">
        <v>59</v>
      </c>
      <c r="G20" s="28">
        <v>0</v>
      </c>
    </row>
    <row r="21" spans="1:7" ht="31.5" x14ac:dyDescent="0.25">
      <c r="A21" s="8">
        <v>982</v>
      </c>
      <c r="B21" s="7" t="s">
        <v>17</v>
      </c>
      <c r="C21" s="16">
        <v>0</v>
      </c>
      <c r="D21" s="25" t="s">
        <v>59</v>
      </c>
      <c r="E21" s="25" t="s">
        <v>59</v>
      </c>
      <c r="F21" s="25" t="s">
        <v>59</v>
      </c>
      <c r="G21" s="182">
        <v>0</v>
      </c>
    </row>
    <row r="22" spans="1:7" ht="31.5" x14ac:dyDescent="0.25">
      <c r="A22" s="8">
        <v>992</v>
      </c>
      <c r="B22" s="7" t="s">
        <v>18</v>
      </c>
      <c r="C22" s="16">
        <v>0</v>
      </c>
      <c r="D22" s="25" t="s">
        <v>59</v>
      </c>
      <c r="E22" s="25" t="s">
        <v>59</v>
      </c>
      <c r="F22" s="25" t="s">
        <v>59</v>
      </c>
      <c r="G22" s="182">
        <v>0</v>
      </c>
    </row>
  </sheetData>
  <mergeCells count="2">
    <mergeCell ref="A1:G1"/>
    <mergeCell ref="D3:E3"/>
  </mergeCells>
  <pageMargins left="0.78740157480314965" right="0.39370078740157483" top="0.39370078740157483" bottom="0.78740157480314965" header="0.31496062992125984" footer="0.31496062992125984"/>
  <pageSetup paperSize="9" scale="66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topLeftCell="A4" zoomScale="75" zoomScaleNormal="100" zoomScaleSheetLayoutView="75" workbookViewId="0">
      <selection sqref="A1:I1"/>
    </sheetView>
  </sheetViews>
  <sheetFormatPr defaultRowHeight="15" x14ac:dyDescent="0.25"/>
  <cols>
    <col min="1" max="1" width="7.42578125" customWidth="1"/>
    <col min="2" max="2" width="45.85546875" customWidth="1"/>
    <col min="3" max="3" width="10.140625" customWidth="1"/>
    <col min="4" max="4" width="14.7109375" customWidth="1"/>
    <col min="5" max="5" width="13.28515625" customWidth="1"/>
    <col min="6" max="6" width="13" customWidth="1"/>
    <col min="7" max="7" width="15.140625" customWidth="1"/>
    <col min="8" max="8" width="13.42578125" customWidth="1"/>
    <col min="9" max="9" width="14" customWidth="1"/>
  </cols>
  <sheetData>
    <row r="1" spans="1:9" ht="36.75" customHeight="1" x14ac:dyDescent="0.25">
      <c r="A1" s="220" t="s">
        <v>186</v>
      </c>
      <c r="B1" s="220"/>
      <c r="C1" s="220"/>
      <c r="D1" s="220"/>
      <c r="E1" s="220"/>
      <c r="F1" s="220"/>
      <c r="G1" s="220"/>
      <c r="H1" s="220"/>
      <c r="I1" s="220"/>
    </row>
    <row r="2" spans="1:9" ht="160.5" customHeight="1" x14ac:dyDescent="0.25">
      <c r="A2" s="111" t="s">
        <v>19</v>
      </c>
      <c r="B2" s="111" t="s">
        <v>132</v>
      </c>
      <c r="C2" s="109" t="s">
        <v>160</v>
      </c>
      <c r="D2" s="144" t="s">
        <v>115</v>
      </c>
      <c r="E2" s="145" t="s">
        <v>112</v>
      </c>
      <c r="F2" s="146" t="s">
        <v>112</v>
      </c>
      <c r="G2" s="147" t="s">
        <v>100</v>
      </c>
      <c r="H2" s="109" t="s">
        <v>31</v>
      </c>
      <c r="I2" s="109" t="s">
        <v>32</v>
      </c>
    </row>
    <row r="3" spans="1:9" s="71" customFormat="1" ht="142.5" customHeight="1" x14ac:dyDescent="0.25">
      <c r="A3" s="113"/>
      <c r="B3" s="17"/>
      <c r="C3" s="124"/>
      <c r="D3" s="126" t="s">
        <v>111</v>
      </c>
      <c r="E3" s="127" t="s">
        <v>113</v>
      </c>
      <c r="F3" s="128" t="s">
        <v>114</v>
      </c>
      <c r="G3" s="125"/>
      <c r="H3" s="3"/>
      <c r="I3" s="3"/>
    </row>
    <row r="4" spans="1:9" ht="30" customHeight="1" x14ac:dyDescent="0.25">
      <c r="A4" s="19">
        <v>901</v>
      </c>
      <c r="B4" s="6" t="s">
        <v>0</v>
      </c>
      <c r="C4" s="25">
        <v>0</v>
      </c>
      <c r="D4" s="25">
        <v>0</v>
      </c>
      <c r="E4" s="25">
        <v>0</v>
      </c>
      <c r="F4" s="25">
        <v>0</v>
      </c>
      <c r="G4" s="32">
        <f>F4+E4</f>
        <v>0</v>
      </c>
      <c r="H4" s="58" t="s">
        <v>59</v>
      </c>
      <c r="I4" s="58">
        <v>0</v>
      </c>
    </row>
    <row r="5" spans="1:9" ht="20.25" customHeight="1" x14ac:dyDescent="0.25">
      <c r="A5" s="8">
        <v>902</v>
      </c>
      <c r="B5" s="7" t="s">
        <v>1</v>
      </c>
      <c r="C5" s="16">
        <v>1</v>
      </c>
      <c r="D5" s="185">
        <v>35770.65</v>
      </c>
      <c r="E5" s="186">
        <v>60671.6</v>
      </c>
      <c r="F5" s="186">
        <v>2235.86</v>
      </c>
      <c r="G5" s="33">
        <f t="shared" ref="G5:G22" si="0">F5+E5</f>
        <v>62907.46</v>
      </c>
      <c r="H5" s="155">
        <f>(D5/G5)*100</f>
        <v>56.862333974380789</v>
      </c>
      <c r="I5" s="52">
        <f>(H5-0.81)/(56.86-0.81)</f>
        <v>1.0000416409345367</v>
      </c>
    </row>
    <row r="6" spans="1:9" ht="31.5" x14ac:dyDescent="0.25">
      <c r="A6" s="8">
        <v>905</v>
      </c>
      <c r="B6" s="7" t="s">
        <v>2</v>
      </c>
      <c r="C6" s="16">
        <v>0</v>
      </c>
      <c r="D6" s="16">
        <v>0</v>
      </c>
      <c r="E6" s="16">
        <v>0</v>
      </c>
      <c r="F6" s="16">
        <v>0</v>
      </c>
      <c r="G6" s="32">
        <f t="shared" si="0"/>
        <v>0</v>
      </c>
      <c r="H6" s="58" t="s">
        <v>59</v>
      </c>
      <c r="I6" s="58">
        <v>0</v>
      </c>
    </row>
    <row r="7" spans="1:9" ht="31.5" x14ac:dyDescent="0.25">
      <c r="A7" s="8">
        <v>908</v>
      </c>
      <c r="B7" s="7" t="s">
        <v>3</v>
      </c>
      <c r="C7" s="16">
        <v>0</v>
      </c>
      <c r="D7" s="16">
        <v>0</v>
      </c>
      <c r="E7" s="16">
        <v>0</v>
      </c>
      <c r="F7" s="16">
        <v>0</v>
      </c>
      <c r="G7" s="32">
        <f t="shared" si="0"/>
        <v>0</v>
      </c>
      <c r="H7" s="58" t="s">
        <v>59</v>
      </c>
      <c r="I7" s="58">
        <v>0</v>
      </c>
    </row>
    <row r="8" spans="1:9" ht="31.5" x14ac:dyDescent="0.25">
      <c r="A8" s="8">
        <v>910</v>
      </c>
      <c r="B8" s="7" t="s">
        <v>4</v>
      </c>
      <c r="C8" s="16">
        <v>0</v>
      </c>
      <c r="D8" s="16">
        <v>0</v>
      </c>
      <c r="E8" s="16">
        <v>0</v>
      </c>
      <c r="F8" s="16">
        <v>0</v>
      </c>
      <c r="G8" s="32">
        <f t="shared" si="0"/>
        <v>0</v>
      </c>
      <c r="H8" s="58" t="s">
        <v>59</v>
      </c>
      <c r="I8" s="58">
        <v>0</v>
      </c>
    </row>
    <row r="9" spans="1:9" ht="31.5" x14ac:dyDescent="0.25">
      <c r="A9" s="8">
        <v>918</v>
      </c>
      <c r="B9" s="7" t="s">
        <v>5</v>
      </c>
      <c r="C9" s="16">
        <v>0</v>
      </c>
      <c r="D9" s="16">
        <v>0</v>
      </c>
      <c r="E9" s="16">
        <v>0</v>
      </c>
      <c r="F9" s="16">
        <v>0</v>
      </c>
      <c r="G9" s="32">
        <f t="shared" si="0"/>
        <v>0</v>
      </c>
      <c r="H9" s="58" t="s">
        <v>59</v>
      </c>
      <c r="I9" s="58">
        <v>0</v>
      </c>
    </row>
    <row r="10" spans="1:9" ht="31.5" x14ac:dyDescent="0.25">
      <c r="A10" s="8">
        <v>921</v>
      </c>
      <c r="B10" s="7" t="s">
        <v>6</v>
      </c>
      <c r="C10" s="16">
        <v>0</v>
      </c>
      <c r="D10" s="16">
        <v>0</v>
      </c>
      <c r="E10" s="16">
        <v>0</v>
      </c>
      <c r="F10" s="16">
        <v>0</v>
      </c>
      <c r="G10" s="32">
        <f t="shared" si="0"/>
        <v>0</v>
      </c>
      <c r="H10" s="58" t="s">
        <v>59</v>
      </c>
      <c r="I10" s="58">
        <v>0</v>
      </c>
    </row>
    <row r="11" spans="1:9" ht="33" customHeight="1" x14ac:dyDescent="0.25">
      <c r="A11" s="8">
        <v>922</v>
      </c>
      <c r="B11" s="7" t="s">
        <v>7</v>
      </c>
      <c r="C11" s="16">
        <v>0</v>
      </c>
      <c r="D11" s="16">
        <v>0</v>
      </c>
      <c r="E11" s="16">
        <v>0</v>
      </c>
      <c r="F11" s="16">
        <v>0</v>
      </c>
      <c r="G11" s="32">
        <f t="shared" si="0"/>
        <v>0</v>
      </c>
      <c r="H11" s="58" t="s">
        <v>59</v>
      </c>
      <c r="I11" s="58">
        <v>0</v>
      </c>
    </row>
    <row r="12" spans="1:9" ht="31.5" x14ac:dyDescent="0.25">
      <c r="A12" s="8">
        <v>923</v>
      </c>
      <c r="B12" s="7" t="s">
        <v>8</v>
      </c>
      <c r="C12" s="16">
        <v>1</v>
      </c>
      <c r="D12" s="186">
        <v>29284.41</v>
      </c>
      <c r="E12" s="186">
        <v>98352.8</v>
      </c>
      <c r="F12" s="186">
        <v>205523</v>
      </c>
      <c r="G12" s="33">
        <f t="shared" si="0"/>
        <v>303875.8</v>
      </c>
      <c r="H12" s="31">
        <f>(D12/G12)*100</f>
        <v>9.6369668134152189</v>
      </c>
      <c r="I12" s="52">
        <f>(H12-0.81)/(56.86-0.81)</f>
        <v>0.15748379684951327</v>
      </c>
    </row>
    <row r="13" spans="1:9" ht="31.5" x14ac:dyDescent="0.25">
      <c r="A13" s="8">
        <v>925</v>
      </c>
      <c r="B13" s="7" t="s">
        <v>9</v>
      </c>
      <c r="C13" s="16">
        <v>1</v>
      </c>
      <c r="D13" s="186">
        <v>522659.98</v>
      </c>
      <c r="E13" s="186">
        <v>4651889</v>
      </c>
      <c r="F13" s="186">
        <v>589988.35</v>
      </c>
      <c r="G13" s="33">
        <f t="shared" si="0"/>
        <v>5241877.3499999996</v>
      </c>
      <c r="H13" s="31">
        <f t="shared" ref="H13:H15" si="1">(D13/G13)*100</f>
        <v>9.9708548121599989</v>
      </c>
      <c r="I13" s="52">
        <f>(H13-0.81)/(56.86-0.81)</f>
        <v>0.16344076382087419</v>
      </c>
    </row>
    <row r="14" spans="1:9" ht="31.5" x14ac:dyDescent="0.25">
      <c r="A14" s="8">
        <v>926</v>
      </c>
      <c r="B14" s="7" t="s">
        <v>10</v>
      </c>
      <c r="C14" s="16">
        <v>1</v>
      </c>
      <c r="D14" s="186">
        <v>106930.08</v>
      </c>
      <c r="E14" s="186">
        <v>886104.1</v>
      </c>
      <c r="F14" s="186">
        <v>65491.28</v>
      </c>
      <c r="G14" s="33">
        <f t="shared" si="0"/>
        <v>951595.38</v>
      </c>
      <c r="H14" s="31">
        <f t="shared" si="1"/>
        <v>11.236927190630118</v>
      </c>
      <c r="I14" s="52">
        <f t="shared" ref="I14" si="2">(H14-1.62)/(50.19-1.62)</f>
        <v>0.19800138337719</v>
      </c>
    </row>
    <row r="15" spans="1:9" ht="31.5" x14ac:dyDescent="0.25">
      <c r="A15" s="8">
        <v>929</v>
      </c>
      <c r="B15" s="7" t="s">
        <v>11</v>
      </c>
      <c r="C15" s="16">
        <v>1</v>
      </c>
      <c r="D15" s="186">
        <v>3944.83</v>
      </c>
      <c r="E15" s="186">
        <v>409942.3</v>
      </c>
      <c r="F15" s="186">
        <v>75454</v>
      </c>
      <c r="G15" s="33">
        <f t="shared" si="0"/>
        <v>485396.3</v>
      </c>
      <c r="H15" s="187">
        <f t="shared" si="1"/>
        <v>0.81270293984523567</v>
      </c>
      <c r="I15" s="52">
        <f>(H15-0.81)/(56.86-0.81)</f>
        <v>4.822372605237501E-5</v>
      </c>
    </row>
    <row r="16" spans="1:9" ht="31.5" x14ac:dyDescent="0.25">
      <c r="A16" s="8">
        <v>930</v>
      </c>
      <c r="B16" s="7" t="s">
        <v>12</v>
      </c>
      <c r="C16" s="16">
        <v>0</v>
      </c>
      <c r="D16" s="16">
        <v>0</v>
      </c>
      <c r="E16" s="16">
        <v>0</v>
      </c>
      <c r="F16" s="16">
        <v>0</v>
      </c>
      <c r="G16" s="32">
        <f t="shared" si="0"/>
        <v>0</v>
      </c>
      <c r="H16" s="58" t="s">
        <v>59</v>
      </c>
      <c r="I16" s="58">
        <v>0</v>
      </c>
    </row>
    <row r="17" spans="1:9" ht="31.5" x14ac:dyDescent="0.25">
      <c r="A17" s="8">
        <v>934</v>
      </c>
      <c r="B17" s="7" t="s">
        <v>13</v>
      </c>
      <c r="C17" s="16">
        <v>0</v>
      </c>
      <c r="D17" s="16">
        <v>0</v>
      </c>
      <c r="E17" s="16">
        <v>0</v>
      </c>
      <c r="F17" s="16">
        <v>0</v>
      </c>
      <c r="G17" s="32">
        <f t="shared" si="0"/>
        <v>0</v>
      </c>
      <c r="H17" s="58" t="s">
        <v>59</v>
      </c>
      <c r="I17" s="58">
        <v>0</v>
      </c>
    </row>
    <row r="18" spans="1:9" ht="31.5" x14ac:dyDescent="0.25">
      <c r="A18" s="8">
        <v>942</v>
      </c>
      <c r="B18" s="7" t="s">
        <v>14</v>
      </c>
      <c r="C18" s="16">
        <v>0</v>
      </c>
      <c r="D18" s="16">
        <v>0</v>
      </c>
      <c r="E18" s="16">
        <v>0</v>
      </c>
      <c r="F18" s="16">
        <v>0</v>
      </c>
      <c r="G18" s="32">
        <f t="shared" si="0"/>
        <v>0</v>
      </c>
      <c r="H18" s="58" t="s">
        <v>59</v>
      </c>
      <c r="I18" s="58">
        <v>0</v>
      </c>
    </row>
    <row r="19" spans="1:9" ht="31.5" x14ac:dyDescent="0.25">
      <c r="A19" s="8">
        <v>962</v>
      </c>
      <c r="B19" s="7" t="s">
        <v>15</v>
      </c>
      <c r="C19" s="16">
        <v>0</v>
      </c>
      <c r="D19" s="16">
        <v>0</v>
      </c>
      <c r="E19" s="16">
        <v>0</v>
      </c>
      <c r="F19" s="16">
        <v>0</v>
      </c>
      <c r="G19" s="32">
        <f t="shared" si="0"/>
        <v>0</v>
      </c>
      <c r="H19" s="58" t="s">
        <v>59</v>
      </c>
      <c r="I19" s="58">
        <v>0</v>
      </c>
    </row>
    <row r="20" spans="1:9" ht="31.5" x14ac:dyDescent="0.25">
      <c r="A20" s="8">
        <v>972</v>
      </c>
      <c r="B20" s="7" t="s">
        <v>16</v>
      </c>
      <c r="C20" s="16">
        <v>0</v>
      </c>
      <c r="D20" s="16">
        <v>0</v>
      </c>
      <c r="E20" s="16">
        <v>0</v>
      </c>
      <c r="F20" s="16">
        <v>0</v>
      </c>
      <c r="G20" s="32">
        <f t="shared" si="0"/>
        <v>0</v>
      </c>
      <c r="H20" s="58" t="s">
        <v>59</v>
      </c>
      <c r="I20" s="58">
        <v>0</v>
      </c>
    </row>
    <row r="21" spans="1:9" ht="31.5" x14ac:dyDescent="0.25">
      <c r="A21" s="8">
        <v>982</v>
      </c>
      <c r="B21" s="7" t="s">
        <v>17</v>
      </c>
      <c r="C21" s="16">
        <v>0</v>
      </c>
      <c r="D21" s="16">
        <v>0</v>
      </c>
      <c r="E21" s="16">
        <v>0</v>
      </c>
      <c r="F21" s="16">
        <v>0</v>
      </c>
      <c r="G21" s="32">
        <f t="shared" si="0"/>
        <v>0</v>
      </c>
      <c r="H21" s="58" t="s">
        <v>59</v>
      </c>
      <c r="I21" s="58">
        <v>0</v>
      </c>
    </row>
    <row r="22" spans="1:9" ht="31.5" x14ac:dyDescent="0.25">
      <c r="A22" s="8">
        <v>992</v>
      </c>
      <c r="B22" s="7" t="s">
        <v>18</v>
      </c>
      <c r="C22" s="16">
        <v>0</v>
      </c>
      <c r="D22" s="16">
        <v>0</v>
      </c>
      <c r="E22" s="16">
        <v>0</v>
      </c>
      <c r="F22" s="16">
        <v>0</v>
      </c>
      <c r="G22" s="32">
        <f t="shared" si="0"/>
        <v>0</v>
      </c>
      <c r="H22" s="58" t="s">
        <v>59</v>
      </c>
      <c r="I22" s="58">
        <v>0</v>
      </c>
    </row>
  </sheetData>
  <mergeCells count="1">
    <mergeCell ref="A1:I1"/>
  </mergeCells>
  <pageMargins left="0.78740157480314965" right="0.39370078740157483" top="0.39370078740157483" bottom="0.78740157480314965" header="0.31496062992125984" footer="0.31496062992125984"/>
  <pageSetup paperSize="9" scale="61" orientation="portrait" r:id="rId1"/>
  <rowBreaks count="1" manualBreakCount="1">
    <brk id="4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C4" zoomScaleNormal="100" zoomScaleSheetLayoutView="100" workbookViewId="0">
      <selection activeCell="G4" sqref="G4"/>
    </sheetView>
  </sheetViews>
  <sheetFormatPr defaultRowHeight="15" x14ac:dyDescent="0.25"/>
  <cols>
    <col min="1" max="1" width="7.42578125" customWidth="1"/>
    <col min="2" max="2" width="45.85546875" customWidth="1"/>
    <col min="3" max="3" width="7" customWidth="1"/>
    <col min="4" max="4" width="27" customWidth="1"/>
    <col min="5" max="5" width="25.5703125" customWidth="1"/>
    <col min="6" max="6" width="16.140625" customWidth="1"/>
    <col min="7" max="7" width="18.5703125" customWidth="1"/>
  </cols>
  <sheetData>
    <row r="1" spans="1:7" ht="18" customHeight="1" x14ac:dyDescent="0.25">
      <c r="A1" s="233" t="s">
        <v>116</v>
      </c>
      <c r="B1" s="233"/>
      <c r="C1" s="233"/>
      <c r="D1" s="233"/>
      <c r="E1" s="233"/>
      <c r="F1" s="233"/>
      <c r="G1" s="233"/>
    </row>
    <row r="2" spans="1:7" ht="151.5" customHeight="1" x14ac:dyDescent="0.25">
      <c r="A2" s="10" t="s">
        <v>19</v>
      </c>
      <c r="B2" s="111" t="s">
        <v>132</v>
      </c>
      <c r="C2" s="109" t="s">
        <v>160</v>
      </c>
      <c r="D2" s="109" t="s">
        <v>166</v>
      </c>
      <c r="E2" s="109" t="s">
        <v>117</v>
      </c>
      <c r="F2" s="109" t="s">
        <v>31</v>
      </c>
      <c r="G2" s="109" t="s">
        <v>32</v>
      </c>
    </row>
    <row r="3" spans="1:7" ht="128.25" customHeight="1" x14ac:dyDescent="0.25">
      <c r="A3" s="10"/>
      <c r="B3" s="23" t="s">
        <v>74</v>
      </c>
      <c r="C3" s="29"/>
      <c r="D3" s="55" t="s">
        <v>197</v>
      </c>
      <c r="E3" s="55" t="s">
        <v>198</v>
      </c>
      <c r="F3" s="29"/>
      <c r="G3" s="29"/>
    </row>
    <row r="4" spans="1:7" ht="30" customHeight="1" x14ac:dyDescent="0.25">
      <c r="A4" s="11">
        <v>901</v>
      </c>
      <c r="B4" s="9" t="s">
        <v>0</v>
      </c>
      <c r="C4" s="53">
        <v>0</v>
      </c>
      <c r="D4" s="54" t="s">
        <v>59</v>
      </c>
      <c r="E4" s="54" t="s">
        <v>59</v>
      </c>
      <c r="F4" s="130" t="s">
        <v>59</v>
      </c>
      <c r="G4" s="156">
        <v>0</v>
      </c>
    </row>
    <row r="5" spans="1:7" ht="20.25" customHeight="1" x14ac:dyDescent="0.25">
      <c r="A5" s="11">
        <v>902</v>
      </c>
      <c r="B5" s="9" t="s">
        <v>1</v>
      </c>
      <c r="C5" s="16">
        <v>1</v>
      </c>
      <c r="D5" s="54">
        <v>14491</v>
      </c>
      <c r="E5" s="54">
        <v>15745.7</v>
      </c>
      <c r="F5" s="31">
        <f>(D5/E5)*100</f>
        <v>92.031475259912227</v>
      </c>
      <c r="G5" s="157">
        <v>0</v>
      </c>
    </row>
    <row r="6" spans="1:7" ht="31.5" x14ac:dyDescent="0.25">
      <c r="A6" s="11">
        <v>905</v>
      </c>
      <c r="B6" s="9" t="s">
        <v>2</v>
      </c>
      <c r="C6" s="16">
        <v>0</v>
      </c>
      <c r="D6" s="54" t="s">
        <v>59</v>
      </c>
      <c r="E6" s="54" t="s">
        <v>59</v>
      </c>
      <c r="F6" s="130" t="s">
        <v>59</v>
      </c>
      <c r="G6" s="156">
        <v>0</v>
      </c>
    </row>
    <row r="7" spans="1:7" ht="31.5" x14ac:dyDescent="0.25">
      <c r="A7" s="11">
        <v>908</v>
      </c>
      <c r="B7" s="9" t="s">
        <v>3</v>
      </c>
      <c r="C7" s="16">
        <v>0</v>
      </c>
      <c r="D7" s="54" t="s">
        <v>59</v>
      </c>
      <c r="E7" s="54" t="s">
        <v>59</v>
      </c>
      <c r="F7" s="130" t="s">
        <v>59</v>
      </c>
      <c r="G7" s="156">
        <v>0</v>
      </c>
    </row>
    <row r="8" spans="1:7" ht="31.5" x14ac:dyDescent="0.25">
      <c r="A8" s="11">
        <v>910</v>
      </c>
      <c r="B8" s="9" t="s">
        <v>4</v>
      </c>
      <c r="C8" s="16">
        <v>0</v>
      </c>
      <c r="D8" s="54" t="s">
        <v>59</v>
      </c>
      <c r="E8" s="54" t="s">
        <v>59</v>
      </c>
      <c r="F8" s="130" t="s">
        <v>59</v>
      </c>
      <c r="G8" s="156">
        <v>0</v>
      </c>
    </row>
    <row r="9" spans="1:7" ht="31.5" x14ac:dyDescent="0.25">
      <c r="A9" s="11">
        <v>918</v>
      </c>
      <c r="B9" s="9" t="s">
        <v>5</v>
      </c>
      <c r="C9" s="16">
        <v>1</v>
      </c>
      <c r="D9" s="54">
        <v>1437747.2</v>
      </c>
      <c r="E9" s="54">
        <v>1684033.3</v>
      </c>
      <c r="F9" s="31">
        <f>(D9/E9)*100</f>
        <v>85.375223874729784</v>
      </c>
      <c r="G9" s="157">
        <v>0</v>
      </c>
    </row>
    <row r="10" spans="1:7" ht="31.5" x14ac:dyDescent="0.25">
      <c r="A10" s="11">
        <v>921</v>
      </c>
      <c r="B10" s="9" t="s">
        <v>6</v>
      </c>
      <c r="C10" s="16">
        <v>1</v>
      </c>
      <c r="D10" s="54">
        <v>78782.899999999994</v>
      </c>
      <c r="E10" s="54">
        <v>78850.2</v>
      </c>
      <c r="F10" s="31">
        <f>(D10/E10)*100</f>
        <v>99.914648282439359</v>
      </c>
      <c r="G10" s="157">
        <v>1</v>
      </c>
    </row>
    <row r="11" spans="1:7" ht="35.25" customHeight="1" x14ac:dyDescent="0.25">
      <c r="A11" s="11">
        <v>922</v>
      </c>
      <c r="B11" s="9" t="s">
        <v>7</v>
      </c>
      <c r="C11" s="16">
        <v>0</v>
      </c>
      <c r="D11" s="54" t="s">
        <v>59</v>
      </c>
      <c r="E11" s="54" t="s">
        <v>59</v>
      </c>
      <c r="F11" s="130" t="s">
        <v>59</v>
      </c>
      <c r="G11" s="156">
        <v>0</v>
      </c>
    </row>
    <row r="12" spans="1:7" ht="31.5" x14ac:dyDescent="0.25">
      <c r="A12" s="11">
        <v>923</v>
      </c>
      <c r="B12" s="9" t="s">
        <v>8</v>
      </c>
      <c r="C12" s="16">
        <v>1</v>
      </c>
      <c r="D12" s="54">
        <v>222372.6</v>
      </c>
      <c r="E12" s="54">
        <v>595827.5</v>
      </c>
      <c r="F12" s="31">
        <f t="shared" ref="F12:F22" si="0">(D12/E12)*100</f>
        <v>37.321640911169766</v>
      </c>
      <c r="G12" s="157">
        <v>0</v>
      </c>
    </row>
    <row r="13" spans="1:7" ht="31.5" x14ac:dyDescent="0.25">
      <c r="A13" s="11">
        <v>925</v>
      </c>
      <c r="B13" s="9" t="s">
        <v>9</v>
      </c>
      <c r="C13" s="16">
        <v>1</v>
      </c>
      <c r="D13" s="54">
        <v>3898166.5</v>
      </c>
      <c r="E13" s="54">
        <v>3928499.9</v>
      </c>
      <c r="F13" s="31">
        <f t="shared" si="0"/>
        <v>99.227863032400748</v>
      </c>
      <c r="G13" s="157">
        <v>1</v>
      </c>
    </row>
    <row r="14" spans="1:7" ht="31.5" x14ac:dyDescent="0.25">
      <c r="A14" s="11">
        <v>926</v>
      </c>
      <c r="B14" s="9" t="s">
        <v>10</v>
      </c>
      <c r="C14" s="16">
        <v>1</v>
      </c>
      <c r="D14" s="54">
        <v>8517.7999999999993</v>
      </c>
      <c r="E14" s="54">
        <v>8528.9</v>
      </c>
      <c r="F14" s="31">
        <f t="shared" si="0"/>
        <v>99.869854260221132</v>
      </c>
      <c r="G14" s="157">
        <v>1</v>
      </c>
    </row>
    <row r="15" spans="1:7" ht="31.5" x14ac:dyDescent="0.25">
      <c r="A15" s="11">
        <v>929</v>
      </c>
      <c r="B15" s="9" t="s">
        <v>11</v>
      </c>
      <c r="C15" s="16">
        <v>1</v>
      </c>
      <c r="D15" s="54">
        <v>7213.2</v>
      </c>
      <c r="E15" s="54">
        <v>7213.2</v>
      </c>
      <c r="F15" s="31">
        <f t="shared" si="0"/>
        <v>100</v>
      </c>
      <c r="G15" s="157">
        <v>1</v>
      </c>
    </row>
    <row r="16" spans="1:7" ht="31.5" x14ac:dyDescent="0.25">
      <c r="A16" s="11">
        <v>930</v>
      </c>
      <c r="B16" s="9" t="s">
        <v>12</v>
      </c>
      <c r="C16" s="16">
        <v>1</v>
      </c>
      <c r="D16" s="54">
        <v>171912.5</v>
      </c>
      <c r="E16" s="54">
        <v>175951.3</v>
      </c>
      <c r="F16" s="31">
        <f t="shared" si="0"/>
        <v>97.704592122934017</v>
      </c>
      <c r="G16" s="157">
        <v>1</v>
      </c>
    </row>
    <row r="17" spans="1:7" ht="31.5" x14ac:dyDescent="0.25">
      <c r="A17" s="11">
        <v>934</v>
      </c>
      <c r="B17" s="9" t="s">
        <v>13</v>
      </c>
      <c r="C17" s="16">
        <v>1</v>
      </c>
      <c r="D17" s="54">
        <v>6382.8</v>
      </c>
      <c r="E17" s="54">
        <v>6382.9</v>
      </c>
      <c r="F17" s="31">
        <f t="shared" si="0"/>
        <v>99.998433314010882</v>
      </c>
      <c r="G17" s="157">
        <v>1</v>
      </c>
    </row>
    <row r="18" spans="1:7" ht="31.5" x14ac:dyDescent="0.25">
      <c r="A18" s="11">
        <v>942</v>
      </c>
      <c r="B18" s="9" t="s">
        <v>14</v>
      </c>
      <c r="C18" s="16">
        <v>1</v>
      </c>
      <c r="D18" s="54">
        <v>2149196.4</v>
      </c>
      <c r="E18" s="54">
        <v>2161592.2000000002</v>
      </c>
      <c r="F18" s="31">
        <f t="shared" si="0"/>
        <v>99.426543082455595</v>
      </c>
      <c r="G18" s="157">
        <v>1</v>
      </c>
    </row>
    <row r="19" spans="1:7" ht="31.5" x14ac:dyDescent="0.25">
      <c r="A19" s="11">
        <v>962</v>
      </c>
      <c r="B19" s="9" t="s">
        <v>15</v>
      </c>
      <c r="C19" s="16">
        <v>1</v>
      </c>
      <c r="D19" s="54">
        <v>3535.4</v>
      </c>
      <c r="E19" s="54">
        <v>3545.4</v>
      </c>
      <c r="F19" s="31">
        <f t="shared" si="0"/>
        <v>99.717944378631458</v>
      </c>
      <c r="G19" s="157">
        <v>1</v>
      </c>
    </row>
    <row r="20" spans="1:7" ht="31.5" x14ac:dyDescent="0.25">
      <c r="A20" s="11">
        <v>972</v>
      </c>
      <c r="B20" s="9" t="s">
        <v>16</v>
      </c>
      <c r="C20" s="16">
        <v>1</v>
      </c>
      <c r="D20" s="54">
        <v>13519</v>
      </c>
      <c r="E20" s="54">
        <v>13545.4</v>
      </c>
      <c r="F20" s="31">
        <f t="shared" si="0"/>
        <v>99.80509988630827</v>
      </c>
      <c r="G20" s="157">
        <v>1</v>
      </c>
    </row>
    <row r="21" spans="1:7" ht="31.5" x14ac:dyDescent="0.25">
      <c r="A21" s="11">
        <v>982</v>
      </c>
      <c r="B21" s="9" t="s">
        <v>17</v>
      </c>
      <c r="C21" s="16">
        <v>1</v>
      </c>
      <c r="D21" s="54">
        <v>3545.4</v>
      </c>
      <c r="E21" s="54">
        <v>3545.4</v>
      </c>
      <c r="F21" s="31">
        <f t="shared" si="0"/>
        <v>100</v>
      </c>
      <c r="G21" s="157">
        <v>1</v>
      </c>
    </row>
    <row r="22" spans="1:7" ht="31.5" x14ac:dyDescent="0.25">
      <c r="A22" s="11">
        <v>992</v>
      </c>
      <c r="B22" s="9" t="s">
        <v>18</v>
      </c>
      <c r="C22" s="16">
        <v>1</v>
      </c>
      <c r="D22" s="54">
        <v>4518.5</v>
      </c>
      <c r="E22" s="54">
        <v>4545.3999999999996</v>
      </c>
      <c r="F22" s="31">
        <f t="shared" si="0"/>
        <v>99.40819289831478</v>
      </c>
      <c r="G22" s="157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1" orientation="portrait" r:id="rId1"/>
  <rowBreaks count="1" manualBreakCount="1">
    <brk id="4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" customWidth="1"/>
    <col min="5" max="5" width="23.5703125" customWidth="1"/>
    <col min="6" max="7" width="16.140625" customWidth="1"/>
  </cols>
  <sheetData>
    <row r="1" spans="1:7" ht="18" customHeight="1" x14ac:dyDescent="0.25">
      <c r="A1" s="234" t="s">
        <v>118</v>
      </c>
      <c r="B1" s="234"/>
      <c r="C1" s="234"/>
      <c r="D1" s="234"/>
      <c r="E1" s="234"/>
      <c r="F1" s="234"/>
      <c r="G1" s="234"/>
    </row>
    <row r="2" spans="1:7" ht="120" customHeight="1" x14ac:dyDescent="0.25">
      <c r="A2" s="235" t="s">
        <v>19</v>
      </c>
      <c r="B2" s="235" t="s">
        <v>132</v>
      </c>
      <c r="C2" s="221" t="s">
        <v>131</v>
      </c>
      <c r="D2" s="131" t="s">
        <v>164</v>
      </c>
      <c r="E2" s="100" t="s">
        <v>165</v>
      </c>
      <c r="F2" s="221" t="s">
        <v>31</v>
      </c>
      <c r="G2" s="221" t="s">
        <v>32</v>
      </c>
    </row>
    <row r="3" spans="1:7" ht="52.5" customHeight="1" x14ac:dyDescent="0.25">
      <c r="A3" s="236"/>
      <c r="B3" s="236"/>
      <c r="C3" s="221"/>
      <c r="D3" s="67" t="s">
        <v>75</v>
      </c>
      <c r="E3" s="67" t="s">
        <v>76</v>
      </c>
      <c r="F3" s="237"/>
      <c r="G3" s="237"/>
    </row>
    <row r="4" spans="1:7" ht="23.25" customHeight="1" x14ac:dyDescent="0.25">
      <c r="A4" s="8">
        <v>901</v>
      </c>
      <c r="B4" s="9" t="s">
        <v>0</v>
      </c>
      <c r="C4" s="66">
        <v>1</v>
      </c>
      <c r="D4" s="68">
        <v>1162.4000000000001</v>
      </c>
      <c r="E4" s="68">
        <f>31267.4+6346.9</f>
        <v>37614.300000000003</v>
      </c>
      <c r="F4" s="61">
        <f>D4/E4*100</f>
        <v>3.0903140560903699</v>
      </c>
      <c r="G4" s="70">
        <f>IF(F4&gt;=95,1,IF(AND(F4&gt;=80,F4&lt;95),(F4/100)^(LN(0.7)/LN(0.6513)),0))</f>
        <v>0</v>
      </c>
    </row>
    <row r="5" spans="1:7" ht="20.25" customHeight="1" x14ac:dyDescent="0.25">
      <c r="A5" s="8">
        <v>902</v>
      </c>
      <c r="B5" s="9" t="s">
        <v>1</v>
      </c>
      <c r="C5" s="66">
        <v>1</v>
      </c>
      <c r="D5" s="65">
        <v>649323.4</v>
      </c>
      <c r="E5" s="65">
        <v>1408660.5</v>
      </c>
      <c r="F5" s="61">
        <f t="shared" ref="F5:F22" si="0">D5/E5*100</f>
        <v>46.095095305078829</v>
      </c>
      <c r="G5" s="70">
        <f t="shared" ref="G5:G22" si="1">IF(F5&gt;=95,1,IF(AND(F5&gt;=80,F5&lt;95),(F5/100)^(LN(0.7)/LN(0.6513)),0))</f>
        <v>0</v>
      </c>
    </row>
    <row r="6" spans="1:7" ht="31.5" x14ac:dyDescent="0.25">
      <c r="A6" s="8">
        <v>905</v>
      </c>
      <c r="B6" s="9" t="s">
        <v>2</v>
      </c>
      <c r="C6" s="66">
        <v>1</v>
      </c>
      <c r="D6" s="61">
        <v>0</v>
      </c>
      <c r="E6" s="65">
        <v>170024.6</v>
      </c>
      <c r="F6" s="61">
        <f t="shared" si="0"/>
        <v>0</v>
      </c>
      <c r="G6" s="70">
        <f t="shared" si="1"/>
        <v>0</v>
      </c>
    </row>
    <row r="7" spans="1:7" ht="31.5" x14ac:dyDescent="0.25">
      <c r="A7" s="8">
        <v>908</v>
      </c>
      <c r="B7" s="9" t="s">
        <v>3</v>
      </c>
      <c r="C7" s="66">
        <v>1</v>
      </c>
      <c r="D7" s="61">
        <v>0</v>
      </c>
      <c r="E7" s="65">
        <v>14169.2</v>
      </c>
      <c r="F7" s="61">
        <f t="shared" si="0"/>
        <v>0</v>
      </c>
      <c r="G7" s="70">
        <f t="shared" si="1"/>
        <v>0</v>
      </c>
    </row>
    <row r="8" spans="1:7" ht="31.5" x14ac:dyDescent="0.25">
      <c r="A8" s="8">
        <v>910</v>
      </c>
      <c r="B8" s="9" t="s">
        <v>4</v>
      </c>
      <c r="C8" s="66">
        <v>1</v>
      </c>
      <c r="D8" s="61">
        <v>0</v>
      </c>
      <c r="E8" s="65">
        <v>17642.400000000001</v>
      </c>
      <c r="F8" s="61">
        <f t="shared" si="0"/>
        <v>0</v>
      </c>
      <c r="G8" s="70">
        <f t="shared" si="1"/>
        <v>0</v>
      </c>
    </row>
    <row r="9" spans="1:7" ht="31.5" x14ac:dyDescent="0.25">
      <c r="A9" s="8">
        <v>918</v>
      </c>
      <c r="B9" s="9" t="s">
        <v>5</v>
      </c>
      <c r="C9" s="66">
        <v>1</v>
      </c>
      <c r="D9" s="65">
        <v>2122916.7999999998</v>
      </c>
      <c r="E9" s="65">
        <v>2246593.1</v>
      </c>
      <c r="F9" s="61">
        <f t="shared" si="0"/>
        <v>94.494939915910876</v>
      </c>
      <c r="G9" s="70">
        <f t="shared" si="1"/>
        <v>0.95399075547465628</v>
      </c>
    </row>
    <row r="10" spans="1:7" ht="31.5" x14ac:dyDescent="0.25">
      <c r="A10" s="8">
        <v>921</v>
      </c>
      <c r="B10" s="9" t="s">
        <v>6</v>
      </c>
      <c r="C10" s="66">
        <v>1</v>
      </c>
      <c r="D10" s="65">
        <v>181346.8</v>
      </c>
      <c r="E10" s="65">
        <v>181346.8</v>
      </c>
      <c r="F10" s="61">
        <f t="shared" si="0"/>
        <v>100</v>
      </c>
      <c r="G10" s="70">
        <f t="shared" si="1"/>
        <v>1</v>
      </c>
    </row>
    <row r="11" spans="1:7" ht="35.25" customHeight="1" x14ac:dyDescent="0.25">
      <c r="A11" s="8">
        <v>922</v>
      </c>
      <c r="B11" s="9" t="s">
        <v>7</v>
      </c>
      <c r="C11" s="66">
        <v>1</v>
      </c>
      <c r="D11" s="61">
        <v>0</v>
      </c>
      <c r="E11" s="65">
        <v>5354</v>
      </c>
      <c r="F11" s="61">
        <f t="shared" si="0"/>
        <v>0</v>
      </c>
      <c r="G11" s="70">
        <f t="shared" si="1"/>
        <v>0</v>
      </c>
    </row>
    <row r="12" spans="1:7" ht="31.5" x14ac:dyDescent="0.25">
      <c r="A12" s="8">
        <v>923</v>
      </c>
      <c r="B12" s="9" t="s">
        <v>8</v>
      </c>
      <c r="C12" s="66">
        <v>1</v>
      </c>
      <c r="D12" s="65">
        <v>1298318.3999999999</v>
      </c>
      <c r="E12" s="65">
        <v>1298318.3999999999</v>
      </c>
      <c r="F12" s="61">
        <f t="shared" si="0"/>
        <v>100</v>
      </c>
      <c r="G12" s="70">
        <f t="shared" si="1"/>
        <v>1</v>
      </c>
    </row>
    <row r="13" spans="1:7" ht="31.5" x14ac:dyDescent="0.25">
      <c r="A13" s="8">
        <v>925</v>
      </c>
      <c r="B13" s="9" t="s">
        <v>9</v>
      </c>
      <c r="C13" s="66">
        <v>1</v>
      </c>
      <c r="D13" s="65">
        <v>5990505.0999999996</v>
      </c>
      <c r="E13" s="65">
        <v>5990505.0999999996</v>
      </c>
      <c r="F13" s="61">
        <f t="shared" si="0"/>
        <v>100</v>
      </c>
      <c r="G13" s="70">
        <f t="shared" si="1"/>
        <v>1</v>
      </c>
    </row>
    <row r="14" spans="1:7" ht="31.5" x14ac:dyDescent="0.25">
      <c r="A14" s="8">
        <v>926</v>
      </c>
      <c r="B14" s="9" t="s">
        <v>10</v>
      </c>
      <c r="C14" s="66">
        <v>1</v>
      </c>
      <c r="D14" s="65">
        <v>1023726.4</v>
      </c>
      <c r="E14" s="65">
        <v>1023726.4</v>
      </c>
      <c r="F14" s="61">
        <f t="shared" si="0"/>
        <v>100</v>
      </c>
      <c r="G14" s="70">
        <f t="shared" si="1"/>
        <v>1</v>
      </c>
    </row>
    <row r="15" spans="1:7" ht="31.5" x14ac:dyDescent="0.25">
      <c r="A15" s="8">
        <v>929</v>
      </c>
      <c r="B15" s="9" t="s">
        <v>11</v>
      </c>
      <c r="C15" s="66">
        <v>1</v>
      </c>
      <c r="D15" s="65">
        <v>529104.1</v>
      </c>
      <c r="E15" s="65">
        <v>529104.1</v>
      </c>
      <c r="F15" s="61">
        <f t="shared" si="0"/>
        <v>100</v>
      </c>
      <c r="G15" s="70">
        <f t="shared" si="1"/>
        <v>1</v>
      </c>
    </row>
    <row r="16" spans="1:7" ht="31.5" x14ac:dyDescent="0.25">
      <c r="A16" s="8">
        <v>930</v>
      </c>
      <c r="B16" s="9" t="s">
        <v>12</v>
      </c>
      <c r="C16" s="66">
        <v>1</v>
      </c>
      <c r="D16" s="65">
        <v>176658.3</v>
      </c>
      <c r="E16" s="65">
        <v>176658.3</v>
      </c>
      <c r="F16" s="61">
        <f t="shared" si="0"/>
        <v>100</v>
      </c>
      <c r="G16" s="70">
        <f t="shared" si="1"/>
        <v>1</v>
      </c>
    </row>
    <row r="17" spans="1:7" ht="31.5" x14ac:dyDescent="0.25">
      <c r="A17" s="8">
        <v>934</v>
      </c>
      <c r="B17" s="9" t="s">
        <v>13</v>
      </c>
      <c r="C17" s="66">
        <v>1</v>
      </c>
      <c r="D17" s="65">
        <v>48656.7</v>
      </c>
      <c r="E17" s="65">
        <v>48656.7</v>
      </c>
      <c r="F17" s="61">
        <f t="shared" si="0"/>
        <v>100</v>
      </c>
      <c r="G17" s="70">
        <f t="shared" si="1"/>
        <v>1</v>
      </c>
    </row>
    <row r="18" spans="1:7" ht="31.5" x14ac:dyDescent="0.25">
      <c r="A18" s="8">
        <v>942</v>
      </c>
      <c r="B18" s="9" t="s">
        <v>14</v>
      </c>
      <c r="C18" s="66">
        <v>1</v>
      </c>
      <c r="D18" s="65">
        <v>2980009.9</v>
      </c>
      <c r="E18" s="65">
        <v>2985267.4</v>
      </c>
      <c r="F18" s="61">
        <f t="shared" si="0"/>
        <v>99.823885123322626</v>
      </c>
      <c r="G18" s="70">
        <f t="shared" si="1"/>
        <v>1</v>
      </c>
    </row>
    <row r="19" spans="1:7" ht="31.5" x14ac:dyDescent="0.25">
      <c r="A19" s="8">
        <v>962</v>
      </c>
      <c r="B19" s="9" t="s">
        <v>15</v>
      </c>
      <c r="C19" s="66">
        <v>1</v>
      </c>
      <c r="D19" s="65">
        <v>175281</v>
      </c>
      <c r="E19" s="65">
        <v>268315.59999999998</v>
      </c>
      <c r="F19" s="61">
        <f t="shared" si="0"/>
        <v>65.326429026117012</v>
      </c>
      <c r="G19" s="70">
        <f t="shared" si="1"/>
        <v>0</v>
      </c>
    </row>
    <row r="20" spans="1:7" ht="31.5" x14ac:dyDescent="0.25">
      <c r="A20" s="8">
        <v>972</v>
      </c>
      <c r="B20" s="9" t="s">
        <v>16</v>
      </c>
      <c r="C20" s="66">
        <v>1</v>
      </c>
      <c r="D20" s="69">
        <v>146658.79999999999</v>
      </c>
      <c r="E20" s="69">
        <v>235880.8</v>
      </c>
      <c r="F20" s="61">
        <f t="shared" si="0"/>
        <v>62.17496294738698</v>
      </c>
      <c r="G20" s="70">
        <f t="shared" si="1"/>
        <v>0</v>
      </c>
    </row>
    <row r="21" spans="1:7" ht="31.5" x14ac:dyDescent="0.25">
      <c r="A21" s="8">
        <v>982</v>
      </c>
      <c r="B21" s="9" t="s">
        <v>17</v>
      </c>
      <c r="C21" s="66">
        <v>1</v>
      </c>
      <c r="D21" s="69">
        <v>135209.20000000001</v>
      </c>
      <c r="E21" s="69">
        <v>199902.6</v>
      </c>
      <c r="F21" s="61">
        <f t="shared" si="0"/>
        <v>67.6375394817276</v>
      </c>
      <c r="G21" s="70">
        <f t="shared" si="1"/>
        <v>0</v>
      </c>
    </row>
    <row r="22" spans="1:7" ht="31.5" x14ac:dyDescent="0.25">
      <c r="A22" s="8">
        <v>992</v>
      </c>
      <c r="B22" s="9" t="s">
        <v>18</v>
      </c>
      <c r="C22" s="66">
        <v>1</v>
      </c>
      <c r="D22" s="69">
        <v>273278.8</v>
      </c>
      <c r="E22" s="69">
        <v>328919.5</v>
      </c>
      <c r="F22" s="61">
        <f t="shared" si="0"/>
        <v>83.083794059032684</v>
      </c>
      <c r="G22" s="70">
        <f t="shared" si="1"/>
        <v>0.85713945814298076</v>
      </c>
    </row>
  </sheetData>
  <mergeCells count="6">
    <mergeCell ref="A1:G1"/>
    <mergeCell ref="A2:A3"/>
    <mergeCell ref="B2:B3"/>
    <mergeCell ref="C2:C3"/>
    <mergeCell ref="F2:F3"/>
    <mergeCell ref="G2:G3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2" customWidth="1"/>
    <col min="5" max="5" width="17.7109375" customWidth="1"/>
    <col min="6" max="6" width="19.7109375" customWidth="1"/>
  </cols>
  <sheetData>
    <row r="1" spans="1:6" ht="45.75" customHeight="1" x14ac:dyDescent="0.25">
      <c r="A1" s="230" t="s">
        <v>119</v>
      </c>
      <c r="B1" s="230"/>
      <c r="C1" s="230"/>
      <c r="D1" s="230"/>
      <c r="E1" s="230"/>
      <c r="F1" s="230"/>
    </row>
    <row r="2" spans="1:6" ht="116.25" customHeight="1" x14ac:dyDescent="0.25">
      <c r="A2" s="13" t="s">
        <v>19</v>
      </c>
      <c r="B2" s="13" t="s">
        <v>132</v>
      </c>
      <c r="C2" s="109" t="s">
        <v>151</v>
      </c>
      <c r="D2" s="15" t="s">
        <v>120</v>
      </c>
      <c r="E2" s="109" t="s">
        <v>31</v>
      </c>
      <c r="F2" s="109" t="s">
        <v>32</v>
      </c>
    </row>
    <row r="3" spans="1:6" ht="24.75" customHeight="1" x14ac:dyDescent="0.25">
      <c r="A3" s="21"/>
      <c r="B3" s="21"/>
      <c r="C3" s="14"/>
      <c r="D3" s="132" t="s">
        <v>67</v>
      </c>
      <c r="E3" s="14"/>
      <c r="F3" s="14"/>
    </row>
    <row r="4" spans="1:6" ht="23.25" customHeight="1" x14ac:dyDescent="0.25">
      <c r="A4" s="8">
        <v>901</v>
      </c>
      <c r="B4" s="9" t="s">
        <v>0</v>
      </c>
      <c r="C4" s="16">
        <v>0</v>
      </c>
      <c r="D4" s="16" t="s">
        <v>59</v>
      </c>
      <c r="E4" s="16" t="s">
        <v>59</v>
      </c>
      <c r="F4" s="16">
        <v>0</v>
      </c>
    </row>
    <row r="5" spans="1:6" ht="20.25" customHeight="1" x14ac:dyDescent="0.25">
      <c r="A5" s="8">
        <v>902</v>
      </c>
      <c r="B5" s="9" t="s">
        <v>1</v>
      </c>
      <c r="C5" s="16">
        <v>1</v>
      </c>
      <c r="D5" s="16">
        <v>0</v>
      </c>
      <c r="E5" s="16">
        <v>0</v>
      </c>
      <c r="F5" s="16">
        <v>1</v>
      </c>
    </row>
    <row r="6" spans="1:6" ht="31.5" x14ac:dyDescent="0.25">
      <c r="A6" s="8">
        <v>905</v>
      </c>
      <c r="B6" s="9" t="s">
        <v>2</v>
      </c>
      <c r="C6" s="16">
        <v>0</v>
      </c>
      <c r="D6" s="16" t="s">
        <v>59</v>
      </c>
      <c r="E6" s="16" t="s">
        <v>59</v>
      </c>
      <c r="F6" s="16">
        <v>0</v>
      </c>
    </row>
    <row r="7" spans="1:6" ht="31.5" x14ac:dyDescent="0.25">
      <c r="A7" s="8">
        <v>908</v>
      </c>
      <c r="B7" s="9" t="s">
        <v>3</v>
      </c>
      <c r="C7" s="16">
        <v>0</v>
      </c>
      <c r="D7" s="16" t="s">
        <v>59</v>
      </c>
      <c r="E7" s="16" t="s">
        <v>59</v>
      </c>
      <c r="F7" s="16">
        <v>0</v>
      </c>
    </row>
    <row r="8" spans="1:6" ht="31.5" x14ac:dyDescent="0.25">
      <c r="A8" s="8">
        <v>910</v>
      </c>
      <c r="B8" s="9" t="s">
        <v>4</v>
      </c>
      <c r="C8" s="16">
        <v>0</v>
      </c>
      <c r="D8" s="16" t="s">
        <v>59</v>
      </c>
      <c r="E8" s="16" t="s">
        <v>59</v>
      </c>
      <c r="F8" s="16">
        <v>0</v>
      </c>
    </row>
    <row r="9" spans="1:6" ht="31.5" x14ac:dyDescent="0.25">
      <c r="A9" s="8">
        <v>918</v>
      </c>
      <c r="B9" s="9" t="s">
        <v>5</v>
      </c>
      <c r="C9" s="16">
        <v>1</v>
      </c>
      <c r="D9" s="16">
        <v>0</v>
      </c>
      <c r="E9" s="16">
        <v>0</v>
      </c>
      <c r="F9" s="16">
        <v>1</v>
      </c>
    </row>
    <row r="10" spans="1:6" ht="31.5" x14ac:dyDescent="0.25">
      <c r="A10" s="8">
        <v>921</v>
      </c>
      <c r="B10" s="9" t="s">
        <v>6</v>
      </c>
      <c r="C10" s="16">
        <v>1</v>
      </c>
      <c r="D10" s="16">
        <v>0</v>
      </c>
      <c r="E10" s="16">
        <v>0</v>
      </c>
      <c r="F10" s="16">
        <v>1</v>
      </c>
    </row>
    <row r="11" spans="1:6" ht="35.25" customHeight="1" x14ac:dyDescent="0.25">
      <c r="A11" s="8">
        <v>922</v>
      </c>
      <c r="B11" s="9" t="s">
        <v>7</v>
      </c>
      <c r="C11" s="16">
        <v>0</v>
      </c>
      <c r="D11" s="16" t="s">
        <v>59</v>
      </c>
      <c r="E11" s="16" t="s">
        <v>59</v>
      </c>
      <c r="F11" s="16">
        <v>0</v>
      </c>
    </row>
    <row r="12" spans="1:6" ht="31.5" x14ac:dyDescent="0.25">
      <c r="A12" s="8">
        <v>923</v>
      </c>
      <c r="B12" s="9" t="s">
        <v>8</v>
      </c>
      <c r="C12" s="16">
        <v>1</v>
      </c>
      <c r="D12" s="16">
        <v>0</v>
      </c>
      <c r="E12" s="16">
        <v>0</v>
      </c>
      <c r="F12" s="16">
        <v>1</v>
      </c>
    </row>
    <row r="13" spans="1:6" ht="31.5" x14ac:dyDescent="0.25">
      <c r="A13" s="8">
        <v>925</v>
      </c>
      <c r="B13" s="9" t="s">
        <v>9</v>
      </c>
      <c r="C13" s="16">
        <v>1</v>
      </c>
      <c r="D13" s="16">
        <v>0</v>
      </c>
      <c r="E13" s="16">
        <v>0</v>
      </c>
      <c r="F13" s="16">
        <v>1</v>
      </c>
    </row>
    <row r="14" spans="1:6" ht="31.5" x14ac:dyDescent="0.25">
      <c r="A14" s="8">
        <v>926</v>
      </c>
      <c r="B14" s="9" t="s">
        <v>10</v>
      </c>
      <c r="C14" s="16">
        <v>1</v>
      </c>
      <c r="D14" s="16">
        <v>0</v>
      </c>
      <c r="E14" s="16">
        <v>0</v>
      </c>
      <c r="F14" s="16">
        <v>1</v>
      </c>
    </row>
    <row r="15" spans="1:6" ht="31.5" x14ac:dyDescent="0.25">
      <c r="A15" s="8">
        <v>929</v>
      </c>
      <c r="B15" s="9" t="s">
        <v>11</v>
      </c>
      <c r="C15" s="16">
        <v>1</v>
      </c>
      <c r="D15" s="16">
        <v>0</v>
      </c>
      <c r="E15" s="16">
        <v>0</v>
      </c>
      <c r="F15" s="16">
        <v>1</v>
      </c>
    </row>
    <row r="16" spans="1:6" ht="31.5" x14ac:dyDescent="0.25">
      <c r="A16" s="8">
        <v>930</v>
      </c>
      <c r="B16" s="9" t="s">
        <v>12</v>
      </c>
      <c r="C16" s="16">
        <v>1</v>
      </c>
      <c r="D16" s="16">
        <v>0</v>
      </c>
      <c r="E16" s="16">
        <v>0</v>
      </c>
      <c r="F16" s="16">
        <v>1</v>
      </c>
    </row>
    <row r="17" spans="1:6" ht="31.5" x14ac:dyDescent="0.25">
      <c r="A17" s="8">
        <v>934</v>
      </c>
      <c r="B17" s="9" t="s">
        <v>13</v>
      </c>
      <c r="C17" s="16">
        <v>1</v>
      </c>
      <c r="D17" s="16">
        <v>0</v>
      </c>
      <c r="E17" s="16">
        <v>0</v>
      </c>
      <c r="F17" s="16">
        <v>1</v>
      </c>
    </row>
    <row r="18" spans="1:6" ht="31.5" x14ac:dyDescent="0.25">
      <c r="A18" s="8">
        <v>942</v>
      </c>
      <c r="B18" s="9" t="s">
        <v>14</v>
      </c>
      <c r="C18" s="16">
        <v>1</v>
      </c>
      <c r="D18" s="16">
        <v>0</v>
      </c>
      <c r="E18" s="16">
        <v>0</v>
      </c>
      <c r="F18" s="16">
        <v>1</v>
      </c>
    </row>
    <row r="19" spans="1:6" ht="31.5" x14ac:dyDescent="0.25">
      <c r="A19" s="8">
        <v>962</v>
      </c>
      <c r="B19" s="9" t="s">
        <v>15</v>
      </c>
      <c r="C19" s="16">
        <v>0</v>
      </c>
      <c r="D19" s="16" t="s">
        <v>59</v>
      </c>
      <c r="E19" s="16" t="s">
        <v>59</v>
      </c>
      <c r="F19" s="16">
        <v>0</v>
      </c>
    </row>
    <row r="20" spans="1:6" ht="31.5" x14ac:dyDescent="0.25">
      <c r="A20" s="8">
        <v>972</v>
      </c>
      <c r="B20" s="9" t="s">
        <v>16</v>
      </c>
      <c r="C20" s="16">
        <v>0</v>
      </c>
      <c r="D20" s="16" t="s">
        <v>59</v>
      </c>
      <c r="E20" s="16" t="s">
        <v>59</v>
      </c>
      <c r="F20" s="16">
        <v>0</v>
      </c>
    </row>
    <row r="21" spans="1:6" ht="31.5" x14ac:dyDescent="0.25">
      <c r="A21" s="8">
        <v>982</v>
      </c>
      <c r="B21" s="9" t="s">
        <v>17</v>
      </c>
      <c r="C21" s="16">
        <v>0</v>
      </c>
      <c r="D21" s="16" t="s">
        <v>59</v>
      </c>
      <c r="E21" s="16" t="s">
        <v>59</v>
      </c>
      <c r="F21" s="16">
        <v>0</v>
      </c>
    </row>
    <row r="22" spans="1:6" ht="31.5" x14ac:dyDescent="0.25">
      <c r="A22" s="8">
        <v>992</v>
      </c>
      <c r="B22" s="9" t="s">
        <v>18</v>
      </c>
      <c r="C22" s="16">
        <v>0</v>
      </c>
      <c r="D22" s="16" t="s">
        <v>59</v>
      </c>
      <c r="E22" s="16" t="s">
        <v>59</v>
      </c>
      <c r="F22" s="16">
        <v>0</v>
      </c>
    </row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C7" zoomScaleNormal="100" zoomScaleSheetLayoutView="100" workbookViewId="0">
      <selection activeCell="G4" sqref="G4"/>
    </sheetView>
  </sheetViews>
  <sheetFormatPr defaultColWidth="9.140625" defaultRowHeight="15" x14ac:dyDescent="0.25"/>
  <cols>
    <col min="1" max="1" width="7.42578125" style="71" customWidth="1"/>
    <col min="2" max="2" width="45.85546875" style="71" customWidth="1"/>
    <col min="3" max="3" width="9.140625" style="71" customWidth="1"/>
    <col min="4" max="4" width="30.42578125" style="71" customWidth="1"/>
    <col min="5" max="5" width="23.5703125" style="71" customWidth="1"/>
    <col min="6" max="6" width="16.140625" style="71" customWidth="1"/>
    <col min="7" max="7" width="28.140625" style="71" customWidth="1"/>
    <col min="8" max="16384" width="9.140625" style="71"/>
  </cols>
  <sheetData>
    <row r="1" spans="1:7" ht="18" customHeight="1" x14ac:dyDescent="0.25">
      <c r="A1" s="234" t="s">
        <v>121</v>
      </c>
      <c r="B1" s="234"/>
      <c r="C1" s="234"/>
      <c r="D1" s="234"/>
      <c r="E1" s="234"/>
      <c r="F1" s="234"/>
      <c r="G1" s="234"/>
    </row>
    <row r="2" spans="1:7" ht="260.25" customHeight="1" x14ac:dyDescent="0.25">
      <c r="A2" s="235" t="s">
        <v>19</v>
      </c>
      <c r="B2" s="235" t="s">
        <v>132</v>
      </c>
      <c r="C2" s="221" t="s">
        <v>131</v>
      </c>
      <c r="D2" s="60" t="s">
        <v>81</v>
      </c>
      <c r="E2" s="100" t="s">
        <v>163</v>
      </c>
      <c r="F2" s="221" t="s">
        <v>31</v>
      </c>
      <c r="G2" s="221" t="s">
        <v>32</v>
      </c>
    </row>
    <row r="3" spans="1:7" ht="99" customHeight="1" x14ac:dyDescent="0.25">
      <c r="A3" s="236"/>
      <c r="B3" s="236"/>
      <c r="C3" s="221"/>
      <c r="D3" s="162" t="s">
        <v>82</v>
      </c>
      <c r="E3" s="162" t="s">
        <v>83</v>
      </c>
      <c r="F3" s="221"/>
      <c r="G3" s="221"/>
    </row>
    <row r="4" spans="1:7" ht="23.25" customHeight="1" x14ac:dyDescent="0.25">
      <c r="A4" s="8">
        <v>901</v>
      </c>
      <c r="B4" s="9" t="s">
        <v>0</v>
      </c>
      <c r="C4" s="66">
        <v>1</v>
      </c>
      <c r="D4" s="133">
        <v>0</v>
      </c>
      <c r="E4" s="134">
        <v>37614.300000000003</v>
      </c>
      <c r="F4" s="135">
        <f>D4/E4*100</f>
        <v>0</v>
      </c>
      <c r="G4" s="136">
        <f>IF(F4&lt;=15,POWER(1-(F4/100),(LN(0.7)/(LN(1-0.46)))),0)</f>
        <v>1</v>
      </c>
    </row>
    <row r="5" spans="1:7" ht="20.25" customHeight="1" x14ac:dyDescent="0.25">
      <c r="A5" s="8">
        <v>902</v>
      </c>
      <c r="B5" s="9" t="s">
        <v>1</v>
      </c>
      <c r="C5" s="66">
        <v>1</v>
      </c>
      <c r="D5" s="96">
        <v>4882</v>
      </c>
      <c r="E5" s="54">
        <v>1392914.8</v>
      </c>
      <c r="F5" s="61">
        <f t="shared" ref="F5:F22" si="0">D5/E5*100</f>
        <v>0.35048805569443298</v>
      </c>
      <c r="G5" s="136">
        <f>IF(F5&lt;=15,POWER(1-(F5/100),(LN(0.7)/(LN(1-0.46)))),0)</f>
        <v>0.99796972509884185</v>
      </c>
    </row>
    <row r="6" spans="1:7" ht="31.5" x14ac:dyDescent="0.25">
      <c r="A6" s="8">
        <v>905</v>
      </c>
      <c r="B6" s="9" t="s">
        <v>2</v>
      </c>
      <c r="C6" s="66">
        <v>1</v>
      </c>
      <c r="D6" s="61">
        <v>0</v>
      </c>
      <c r="E6" s="54">
        <v>170024.6</v>
      </c>
      <c r="F6" s="61">
        <f t="shared" si="0"/>
        <v>0</v>
      </c>
      <c r="G6" s="136">
        <f t="shared" ref="G6:G11" si="1">IF(F6&lt;=15,POWER(1-(F6/100),(LN(0.7)/(LN(1-0.46)))),0)</f>
        <v>1</v>
      </c>
    </row>
    <row r="7" spans="1:7" ht="31.5" x14ac:dyDescent="0.25">
      <c r="A7" s="8">
        <v>908</v>
      </c>
      <c r="B7" s="9" t="s">
        <v>3</v>
      </c>
      <c r="C7" s="66">
        <v>1</v>
      </c>
      <c r="D7" s="61">
        <v>0</v>
      </c>
      <c r="E7" s="54">
        <v>14169.2</v>
      </c>
      <c r="F7" s="61">
        <f t="shared" si="0"/>
        <v>0</v>
      </c>
      <c r="G7" s="136">
        <f t="shared" si="1"/>
        <v>1</v>
      </c>
    </row>
    <row r="8" spans="1:7" ht="31.5" x14ac:dyDescent="0.25">
      <c r="A8" s="8">
        <v>910</v>
      </c>
      <c r="B8" s="9" t="s">
        <v>4</v>
      </c>
      <c r="C8" s="66">
        <v>1</v>
      </c>
      <c r="D8" s="61">
        <v>0</v>
      </c>
      <c r="E8" s="54">
        <v>17642.400000000001</v>
      </c>
      <c r="F8" s="61">
        <f t="shared" si="0"/>
        <v>0</v>
      </c>
      <c r="G8" s="136">
        <f t="shared" si="1"/>
        <v>1</v>
      </c>
    </row>
    <row r="9" spans="1:7" ht="31.5" x14ac:dyDescent="0.25">
      <c r="A9" s="8">
        <v>918</v>
      </c>
      <c r="B9" s="9" t="s">
        <v>5</v>
      </c>
      <c r="C9" s="66">
        <v>1</v>
      </c>
      <c r="D9" s="65">
        <v>2812.5</v>
      </c>
      <c r="E9" s="54">
        <v>562559.80000000005</v>
      </c>
      <c r="F9" s="61">
        <f t="shared" si="0"/>
        <v>0.49994685009486994</v>
      </c>
      <c r="G9" s="136">
        <f t="shared" si="1"/>
        <v>0.99710303949403067</v>
      </c>
    </row>
    <row r="10" spans="1:7" ht="31.5" x14ac:dyDescent="0.25">
      <c r="A10" s="8">
        <v>921</v>
      </c>
      <c r="B10" s="9" t="s">
        <v>6</v>
      </c>
      <c r="C10" s="66">
        <v>1</v>
      </c>
      <c r="D10" s="65">
        <v>1032.5999999999999</v>
      </c>
      <c r="E10" s="54">
        <v>102496.6</v>
      </c>
      <c r="F10" s="61">
        <f t="shared" si="0"/>
        <v>1.0074480519353812</v>
      </c>
      <c r="G10" s="136">
        <f t="shared" si="1"/>
        <v>0.99415602809434955</v>
      </c>
    </row>
    <row r="11" spans="1:7" ht="35.25" customHeight="1" x14ac:dyDescent="0.25">
      <c r="A11" s="8">
        <v>922</v>
      </c>
      <c r="B11" s="9" t="s">
        <v>7</v>
      </c>
      <c r="C11" s="66">
        <v>1</v>
      </c>
      <c r="D11" s="61">
        <v>0</v>
      </c>
      <c r="E11" s="54">
        <v>5354</v>
      </c>
      <c r="F11" s="61">
        <f t="shared" si="0"/>
        <v>0</v>
      </c>
      <c r="G11" s="136">
        <f t="shared" si="1"/>
        <v>1</v>
      </c>
    </row>
    <row r="12" spans="1:7" ht="31.5" x14ac:dyDescent="0.25">
      <c r="A12" s="8">
        <v>923</v>
      </c>
      <c r="B12" s="9" t="s">
        <v>8</v>
      </c>
      <c r="C12" s="66">
        <v>1</v>
      </c>
      <c r="D12" s="65">
        <v>4</v>
      </c>
      <c r="E12" s="54">
        <v>702490.9</v>
      </c>
      <c r="F12" s="61">
        <f t="shared" si="0"/>
        <v>5.6940239368225259E-4</v>
      </c>
      <c r="G12" s="136">
        <f>IF(F12&lt;=15,POWER(1-(F12/100),(LN(0.7)/(LN(1-0.46)))),0)</f>
        <v>0.99999670405097796</v>
      </c>
    </row>
    <row r="13" spans="1:7" ht="31.5" x14ac:dyDescent="0.25">
      <c r="A13" s="8">
        <v>925</v>
      </c>
      <c r="B13" s="9" t="s">
        <v>9</v>
      </c>
      <c r="C13" s="66">
        <v>1</v>
      </c>
      <c r="D13" s="65">
        <v>125.8</v>
      </c>
      <c r="E13" s="54">
        <v>2062005.2</v>
      </c>
      <c r="F13" s="61">
        <f t="shared" si="0"/>
        <v>6.100857553608497E-3</v>
      </c>
      <c r="G13" s="136">
        <f>IF(F13&lt;=15,POWER(1-(F13/100),(LN(0.7)/(LN(1-0.46)))),0)</f>
        <v>0.9999646851682783</v>
      </c>
    </row>
    <row r="14" spans="1:7" ht="31.5" x14ac:dyDescent="0.25">
      <c r="A14" s="8">
        <v>926</v>
      </c>
      <c r="B14" s="9" t="s">
        <v>10</v>
      </c>
      <c r="C14" s="66">
        <v>1</v>
      </c>
      <c r="D14" s="65">
        <v>0</v>
      </c>
      <c r="E14" s="54">
        <v>1015197.5</v>
      </c>
      <c r="F14" s="61">
        <f t="shared" si="0"/>
        <v>0</v>
      </c>
      <c r="G14" s="136">
        <f t="shared" ref="G14:G16" si="2">IF(F14&lt;=15,POWER(1-(F14/100),(LN(0.7)/(LN(1-0.46)))),0)</f>
        <v>1</v>
      </c>
    </row>
    <row r="15" spans="1:7" ht="31.5" x14ac:dyDescent="0.25">
      <c r="A15" s="8">
        <v>929</v>
      </c>
      <c r="B15" s="9" t="s">
        <v>11</v>
      </c>
      <c r="C15" s="66">
        <v>1</v>
      </c>
      <c r="D15" s="65">
        <v>0</v>
      </c>
      <c r="E15" s="161">
        <v>521890.9</v>
      </c>
      <c r="F15" s="61">
        <f t="shared" si="0"/>
        <v>0</v>
      </c>
      <c r="G15" s="136">
        <f t="shared" si="2"/>
        <v>1</v>
      </c>
    </row>
    <row r="16" spans="1:7" ht="31.5" x14ac:dyDescent="0.25">
      <c r="A16" s="8">
        <v>930</v>
      </c>
      <c r="B16" s="9" t="s">
        <v>12</v>
      </c>
      <c r="C16" s="66">
        <v>1</v>
      </c>
      <c r="D16" s="159">
        <v>23.7</v>
      </c>
      <c r="E16" s="65">
        <v>707</v>
      </c>
      <c r="F16" s="160">
        <f t="shared" si="0"/>
        <v>3.3521923620933523</v>
      </c>
      <c r="G16" s="136">
        <f t="shared" si="2"/>
        <v>0.98045688145884635</v>
      </c>
    </row>
    <row r="17" spans="1:7" ht="31.5" x14ac:dyDescent="0.25">
      <c r="A17" s="8">
        <v>934</v>
      </c>
      <c r="B17" s="9" t="s">
        <v>13</v>
      </c>
      <c r="C17" s="66">
        <v>1</v>
      </c>
      <c r="D17" s="65">
        <v>356.3</v>
      </c>
      <c r="E17" s="134">
        <v>42273.8</v>
      </c>
      <c r="F17" s="61">
        <f t="shared" si="0"/>
        <v>0.84283882688568323</v>
      </c>
      <c r="G17" s="136">
        <f>IF(F17&lt;=15,POWER(1-(F17/100),(LN(0.7)/(LN(1-0.46)))),0)</f>
        <v>0.99511259400070295</v>
      </c>
    </row>
    <row r="18" spans="1:7" ht="31.5" x14ac:dyDescent="0.25">
      <c r="A18" s="8">
        <v>942</v>
      </c>
      <c r="B18" s="9" t="s">
        <v>14</v>
      </c>
      <c r="C18" s="66">
        <v>1</v>
      </c>
      <c r="D18" s="65">
        <v>12796.9</v>
      </c>
      <c r="E18" s="54">
        <v>823675.2</v>
      </c>
      <c r="F18" s="61">
        <f t="shared" si="0"/>
        <v>1.5536342480628287</v>
      </c>
      <c r="G18" s="136">
        <f>IF(F18&lt;=15,POWER(1-(F18/100),(LN(0.7)/(LN(1-0.46)))),0)</f>
        <v>0.99097725855155061</v>
      </c>
    </row>
    <row r="19" spans="1:7" ht="31.5" x14ac:dyDescent="0.25">
      <c r="A19" s="8">
        <v>962</v>
      </c>
      <c r="B19" s="9" t="s">
        <v>15</v>
      </c>
      <c r="C19" s="66">
        <v>1</v>
      </c>
      <c r="D19" s="65">
        <v>100</v>
      </c>
      <c r="E19" s="134">
        <v>264770.2</v>
      </c>
      <c r="F19" s="61">
        <f t="shared" si="0"/>
        <v>3.7768600847074174E-2</v>
      </c>
      <c r="G19" s="136">
        <f>IF(F19&lt;=15,POWER(1-(F19/100),(LN(0.7)/(LN(1-0.46)))),0)</f>
        <v>0.9997813617621043</v>
      </c>
    </row>
    <row r="20" spans="1:7" ht="31.5" x14ac:dyDescent="0.25">
      <c r="A20" s="8">
        <v>972</v>
      </c>
      <c r="B20" s="9" t="s">
        <v>16</v>
      </c>
      <c r="C20" s="66">
        <v>1</v>
      </c>
      <c r="D20" s="69">
        <v>98.4</v>
      </c>
      <c r="E20" s="54">
        <v>222335.4</v>
      </c>
      <c r="F20" s="61">
        <f t="shared" si="0"/>
        <v>4.4257459675787127E-2</v>
      </c>
      <c r="G20" s="136">
        <f>IF(F20&lt;=15,POWER(1-(F20/100),(LN(0.7)/(LN(1-0.46)))),0)</f>
        <v>0.99974379497676691</v>
      </c>
    </row>
    <row r="21" spans="1:7" ht="31.5" x14ac:dyDescent="0.25">
      <c r="A21" s="8">
        <v>982</v>
      </c>
      <c r="B21" s="9" t="s">
        <v>17</v>
      </c>
      <c r="C21" s="66">
        <v>1</v>
      </c>
      <c r="D21" s="69">
        <v>0</v>
      </c>
      <c r="E21" s="54">
        <v>196357.2</v>
      </c>
      <c r="F21" s="61">
        <f t="shared" si="0"/>
        <v>0</v>
      </c>
      <c r="G21" s="136">
        <f t="shared" ref="G21:G22" si="3">IF(F21&lt;=15,POWER(1-(F21/100),(LN(0.7)/(LN(1-0.46)))),0)</f>
        <v>1</v>
      </c>
    </row>
    <row r="22" spans="1:7" ht="31.5" x14ac:dyDescent="0.25">
      <c r="A22" s="8">
        <v>992</v>
      </c>
      <c r="B22" s="9" t="s">
        <v>18</v>
      </c>
      <c r="C22" s="66">
        <v>1</v>
      </c>
      <c r="D22" s="69">
        <v>0</v>
      </c>
      <c r="E22" s="54">
        <v>324373.8</v>
      </c>
      <c r="F22" s="61">
        <f t="shared" si="0"/>
        <v>0</v>
      </c>
      <c r="G22" s="136">
        <f t="shared" si="3"/>
        <v>1</v>
      </c>
    </row>
  </sheetData>
  <mergeCells count="6">
    <mergeCell ref="A1:G1"/>
    <mergeCell ref="A2:A3"/>
    <mergeCell ref="B2:B3"/>
    <mergeCell ref="C2:C3"/>
    <mergeCell ref="F2:F3"/>
    <mergeCell ref="G2:G3"/>
  </mergeCells>
  <pageMargins left="0.78740157480314965" right="0.39370078740157483" top="0.39370078740157483" bottom="0.78740157480314965" header="0.31496062992125984" footer="0.31496062992125984"/>
  <pageSetup paperSize="9" scale="56" orientation="portrait" r:id="rId1"/>
  <rowBreaks count="1" manualBreakCount="1">
    <brk id="4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3.1</vt:lpstr>
      <vt:lpstr>3.2</vt:lpstr>
      <vt:lpstr>4.1</vt:lpstr>
      <vt:lpstr>4.2</vt:lpstr>
      <vt:lpstr>4.3</vt:lpstr>
      <vt:lpstr>4.4</vt:lpstr>
      <vt:lpstr>5.1</vt:lpstr>
      <vt:lpstr>5.2</vt:lpstr>
      <vt:lpstr>5.3</vt:lpstr>
      <vt:lpstr>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Ивлиева</dc:creator>
  <cp:lastModifiedBy>Елена Н. Ивлиева</cp:lastModifiedBy>
  <cp:lastPrinted>2021-05-31T09:14:55Z</cp:lastPrinted>
  <dcterms:created xsi:type="dcterms:W3CDTF">2020-04-16T09:54:41Z</dcterms:created>
  <dcterms:modified xsi:type="dcterms:W3CDTF">2021-06-07T07:42:03Z</dcterms:modified>
</cp:coreProperties>
</file>