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МОНИТОРИНГА\2014\Мониторинг планирования 2014\"/>
    </mc:Choice>
  </mc:AlternateContent>
  <bookViews>
    <workbookView xWindow="30" yWindow="60" windowWidth="19200" windowHeight="10920" tabRatio="471" activeTab="1"/>
  </bookViews>
  <sheets>
    <sheet name="1.1" sheetId="1" r:id="rId1"/>
    <sheet name="1.2" sheetId="2" r:id="rId2"/>
    <sheet name="1.3" sheetId="3" r:id="rId3"/>
    <sheet name="1РРО" sheetId="4" r:id="rId4"/>
    <sheet name="2.1" sheetId="5" r:id="rId5"/>
    <sheet name="2.2" sheetId="15" r:id="rId6"/>
    <sheet name="2.3" sheetId="6" r:id="rId7"/>
    <sheet name="2.4" sheetId="7" r:id="rId8"/>
    <sheet name="2.5" sheetId="8" r:id="rId9"/>
    <sheet name="2.6" sheetId="9" r:id="rId10"/>
    <sheet name="2.7" sheetId="10" r:id="rId11"/>
    <sheet name="2.8" sheetId="11" r:id="rId12"/>
    <sheet name="2.9" sheetId="12" r:id="rId13"/>
    <sheet name="2ОБАС" sheetId="13" r:id="rId14"/>
    <sheet name="Свод" sheetId="14" r:id="rId15"/>
    <sheet name="Свод (2)" sheetId="19" r:id="rId16"/>
  </sheets>
  <definedNames>
    <definedName name="_xlnm._FilterDatabase" localSheetId="14" hidden="1">Свод!$G$2:$G$19</definedName>
    <definedName name="_xlnm._FilterDatabase" localSheetId="15" hidden="1">'Свод (2)'!$G$2:$G$19</definedName>
  </definedNames>
  <calcPr calcId="152511"/>
</workbook>
</file>

<file path=xl/calcChain.xml><?xml version="1.0" encoding="utf-8"?>
<calcChain xmlns="http://schemas.openxmlformats.org/spreadsheetml/2006/main">
  <c r="F15" i="15" l="1"/>
  <c r="F4" i="2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5" i="4"/>
  <c r="G7" i="4"/>
  <c r="I7" i="4" s="1"/>
  <c r="G10" i="4"/>
  <c r="I10" i="4" s="1"/>
  <c r="G13" i="4"/>
  <c r="I13" i="4" s="1"/>
  <c r="G18" i="4"/>
  <c r="I18" i="4" s="1"/>
  <c r="G5" i="4"/>
  <c r="I5" i="4" s="1"/>
  <c r="F16" i="15"/>
  <c r="F6" i="11"/>
  <c r="E5" i="10"/>
  <c r="F5" i="9"/>
  <c r="F5" i="8"/>
  <c r="F6" i="7"/>
  <c r="F8" i="15"/>
  <c r="F6" i="15"/>
  <c r="E14" i="12"/>
  <c r="E14" i="11"/>
  <c r="E13" i="10"/>
  <c r="E13" i="9"/>
  <c r="F13" i="8"/>
  <c r="E13" i="8"/>
  <c r="F14" i="7"/>
  <c r="E14" i="7"/>
  <c r="E14" i="6"/>
  <c r="F14" i="15"/>
  <c r="E14" i="15"/>
  <c r="F12" i="10" l="1"/>
  <c r="E12" i="10"/>
  <c r="E12" i="9"/>
  <c r="F13" i="7"/>
  <c r="F13" i="15"/>
  <c r="F8" i="7" l="1"/>
  <c r="F12" i="15"/>
  <c r="F9" i="15" l="1"/>
  <c r="F6" i="9" l="1"/>
  <c r="F7" i="7"/>
  <c r="F7" i="15"/>
  <c r="F14" i="12" l="1"/>
  <c r="S9" i="13" l="1"/>
  <c r="U9" i="13" s="1"/>
  <c r="P9" i="13"/>
  <c r="R9" i="13" s="1"/>
  <c r="M9" i="13"/>
  <c r="O9" i="13" s="1"/>
  <c r="J9" i="13"/>
  <c r="L9" i="13" s="1"/>
  <c r="G9" i="13"/>
  <c r="I9" i="13" s="1"/>
  <c r="D9" i="13"/>
  <c r="F9" i="13" s="1"/>
  <c r="AB9" i="13"/>
  <c r="AD9" i="13" s="1"/>
  <c r="Y9" i="13"/>
  <c r="AA9" i="13" s="1"/>
  <c r="V9" i="13"/>
  <c r="X9" i="13" s="1"/>
  <c r="E11" i="7"/>
  <c r="E11" i="15"/>
  <c r="F10" i="4"/>
  <c r="E8" i="2"/>
  <c r="AB4" i="13"/>
  <c r="Y4" i="13"/>
  <c r="V4" i="13"/>
  <c r="S4" i="13"/>
  <c r="M4" i="13"/>
  <c r="J4" i="13"/>
  <c r="D4" i="13"/>
  <c r="E6" i="12"/>
  <c r="E6" i="11"/>
  <c r="E5" i="9"/>
  <c r="P4" i="13"/>
  <c r="E5" i="8"/>
  <c r="E6" i="7"/>
  <c r="E6" i="6"/>
  <c r="E6" i="15"/>
  <c r="G4" i="13"/>
  <c r="E20" i="15"/>
  <c r="E19" i="15"/>
  <c r="E18" i="15"/>
  <c r="E17" i="15"/>
  <c r="E16" i="15"/>
  <c r="E15" i="15"/>
  <c r="E13" i="15"/>
  <c r="E12" i="12"/>
  <c r="F12" i="12" s="1"/>
  <c r="E12" i="11"/>
  <c r="F12" i="11" s="1"/>
  <c r="E11" i="10"/>
  <c r="E11" i="9"/>
  <c r="E11" i="8"/>
  <c r="E12" i="7"/>
  <c r="E12" i="15"/>
  <c r="E9" i="15"/>
  <c r="E8" i="15"/>
  <c r="C10" i="4" l="1"/>
  <c r="C9" i="13"/>
  <c r="G5" i="13"/>
  <c r="I5" i="13" s="1"/>
  <c r="E7" i="15"/>
  <c r="I4" i="13"/>
  <c r="L4" i="13"/>
  <c r="O4" i="13"/>
  <c r="R4" i="13"/>
  <c r="U4" i="13"/>
  <c r="X4" i="13"/>
  <c r="AA4" i="13"/>
  <c r="AD4" i="13"/>
  <c r="F4" i="13"/>
  <c r="F5" i="4"/>
  <c r="G6" i="13"/>
  <c r="I6" i="13" s="1"/>
  <c r="G7" i="13"/>
  <c r="I7" i="13" s="1"/>
  <c r="G8" i="13"/>
  <c r="I8" i="13" s="1"/>
  <c r="G10" i="13"/>
  <c r="I10" i="13" s="1"/>
  <c r="G11" i="13"/>
  <c r="I11" i="13" s="1"/>
  <c r="G12" i="13"/>
  <c r="I12" i="13" s="1"/>
  <c r="G13" i="13"/>
  <c r="I13" i="13" s="1"/>
  <c r="G14" i="13"/>
  <c r="I14" i="13" s="1"/>
  <c r="G15" i="13"/>
  <c r="I15" i="13" s="1"/>
  <c r="G16" i="13"/>
  <c r="I16" i="13" s="1"/>
  <c r="G17" i="13"/>
  <c r="I17" i="13" s="1"/>
  <c r="G18" i="13"/>
  <c r="I18" i="13" s="1"/>
  <c r="E10" i="15"/>
  <c r="E7" i="7"/>
  <c r="M5" i="13" s="1"/>
  <c r="O5" i="13" s="1"/>
  <c r="E8" i="7"/>
  <c r="M6" i="13" s="1"/>
  <c r="O6" i="13" s="1"/>
  <c r="E9" i="7"/>
  <c r="E10" i="7"/>
  <c r="E13" i="7"/>
  <c r="M12" i="13"/>
  <c r="O12" i="13" s="1"/>
  <c r="E15" i="7"/>
  <c r="E16" i="7"/>
  <c r="E17" i="7"/>
  <c r="E18" i="7"/>
  <c r="M16" i="13" s="1"/>
  <c r="O16" i="13" s="1"/>
  <c r="E19" i="7"/>
  <c r="E20" i="7"/>
  <c r="E7" i="6"/>
  <c r="J5" i="13" s="1"/>
  <c r="L5" i="13" s="1"/>
  <c r="AB10" i="13"/>
  <c r="AD10" i="13" s="1"/>
  <c r="E9" i="11"/>
  <c r="F9" i="11" s="1"/>
  <c r="F11" i="10"/>
  <c r="V10" i="13" s="1"/>
  <c r="X10" i="13" s="1"/>
  <c r="F11" i="9"/>
  <c r="S10" i="13" s="1"/>
  <c r="U10" i="13" s="1"/>
  <c r="P10" i="13"/>
  <c r="R10" i="13" s="1"/>
  <c r="M10" i="13"/>
  <c r="O10" i="13" s="1"/>
  <c r="E8" i="12"/>
  <c r="F8" i="12" s="1"/>
  <c r="AB6" i="13" s="1"/>
  <c r="AD6" i="13" s="1"/>
  <c r="E8" i="11"/>
  <c r="F8" i="11" s="1"/>
  <c r="E7" i="10"/>
  <c r="F7" i="10" s="1"/>
  <c r="V6" i="13" s="1"/>
  <c r="X6" i="13" s="1"/>
  <c r="E7" i="9"/>
  <c r="F7" i="9" s="1"/>
  <c r="S6" i="13" s="1"/>
  <c r="U6" i="13" s="1"/>
  <c r="E7" i="8"/>
  <c r="F7" i="8" s="1"/>
  <c r="P6" i="13" s="1"/>
  <c r="R6" i="13" s="1"/>
  <c r="E8" i="6"/>
  <c r="E9" i="12"/>
  <c r="F9" i="12" s="1"/>
  <c r="AB7" i="13" s="1"/>
  <c r="AD7" i="13" s="1"/>
  <c r="E8" i="10"/>
  <c r="F8" i="10" s="1"/>
  <c r="V7" i="13" s="1"/>
  <c r="X7" i="13" s="1"/>
  <c r="E8" i="9"/>
  <c r="F8" i="9" s="1"/>
  <c r="S7" i="13" s="1"/>
  <c r="U7" i="13" s="1"/>
  <c r="E8" i="8"/>
  <c r="F8" i="8" s="1"/>
  <c r="P7" i="13" s="1"/>
  <c r="R7" i="13" s="1"/>
  <c r="M7" i="13"/>
  <c r="O7" i="13" s="1"/>
  <c r="E9" i="6"/>
  <c r="E7" i="12"/>
  <c r="F7" i="12" s="1"/>
  <c r="AB5" i="13" s="1"/>
  <c r="AD5" i="13" s="1"/>
  <c r="E7" i="11"/>
  <c r="F7" i="11" s="1"/>
  <c r="E6" i="10"/>
  <c r="F6" i="10" s="1"/>
  <c r="V5" i="13" s="1"/>
  <c r="X5" i="13" s="1"/>
  <c r="E6" i="9"/>
  <c r="S5" i="13" s="1"/>
  <c r="U5" i="13" s="1"/>
  <c r="E6" i="8"/>
  <c r="F6" i="8" s="1"/>
  <c r="P5" i="13" s="1"/>
  <c r="R5" i="13" s="1"/>
  <c r="E10" i="12"/>
  <c r="F10" i="12" s="1"/>
  <c r="AB8" i="13" s="1"/>
  <c r="AD8" i="13" s="1"/>
  <c r="E10" i="11"/>
  <c r="F10" i="11" s="1"/>
  <c r="E9" i="10"/>
  <c r="F9" i="10" s="1"/>
  <c r="V8" i="13" s="1"/>
  <c r="X8" i="13" s="1"/>
  <c r="E9" i="9"/>
  <c r="F9" i="9" s="1"/>
  <c r="S8" i="13" s="1"/>
  <c r="U8" i="13" s="1"/>
  <c r="E9" i="8"/>
  <c r="F9" i="8" s="1"/>
  <c r="P8" i="13" s="1"/>
  <c r="R8" i="13" s="1"/>
  <c r="E10" i="6"/>
  <c r="E20" i="12"/>
  <c r="F20" i="12" s="1"/>
  <c r="AB18" i="13" s="1"/>
  <c r="AD18" i="13" s="1"/>
  <c r="E20" i="11"/>
  <c r="F20" i="11" s="1"/>
  <c r="E19" i="10"/>
  <c r="F19" i="10" s="1"/>
  <c r="V18" i="13" s="1"/>
  <c r="X18" i="13" s="1"/>
  <c r="E19" i="9"/>
  <c r="F19" i="9" s="1"/>
  <c r="S18" i="13" s="1"/>
  <c r="U18" i="13" s="1"/>
  <c r="E19" i="8"/>
  <c r="F19" i="8" s="1"/>
  <c r="P18" i="13" s="1"/>
  <c r="R18" i="13" s="1"/>
  <c r="M18" i="13"/>
  <c r="O18" i="13" s="1"/>
  <c r="E20" i="6"/>
  <c r="J18" i="13" s="1"/>
  <c r="L18" i="13" s="1"/>
  <c r="E9" i="2"/>
  <c r="F9" i="2" s="1"/>
  <c r="G11" i="4" s="1"/>
  <c r="I11" i="4" s="1"/>
  <c r="E17" i="2"/>
  <c r="F17" i="2" s="1"/>
  <c r="G19" i="4" s="1"/>
  <c r="I19" i="4" s="1"/>
  <c r="E6" i="2"/>
  <c r="F6" i="2" s="1"/>
  <c r="G8" i="4" s="1"/>
  <c r="I8" i="4" s="1"/>
  <c r="E4" i="2"/>
  <c r="G6" i="4" s="1"/>
  <c r="I6" i="4" s="1"/>
  <c r="E7" i="2"/>
  <c r="F7" i="2" s="1"/>
  <c r="G9" i="4" s="1"/>
  <c r="I9" i="4" s="1"/>
  <c r="E19" i="12"/>
  <c r="F19" i="12" s="1"/>
  <c r="AB17" i="13" s="1"/>
  <c r="AD17" i="13" s="1"/>
  <c r="E19" i="11"/>
  <c r="F19" i="11" s="1"/>
  <c r="F18" i="10"/>
  <c r="V17" i="13" s="1"/>
  <c r="X17" i="13" s="1"/>
  <c r="E18" i="9"/>
  <c r="F18" i="9" s="1"/>
  <c r="S17" i="13" s="1"/>
  <c r="U17" i="13" s="1"/>
  <c r="E18" i="8"/>
  <c r="F18" i="8" s="1"/>
  <c r="P17" i="13" s="1"/>
  <c r="R17" i="13" s="1"/>
  <c r="M17" i="13"/>
  <c r="O17" i="13" s="1"/>
  <c r="E19" i="6"/>
  <c r="J17" i="13" s="1"/>
  <c r="L17" i="13" s="1"/>
  <c r="E16" i="2"/>
  <c r="E18" i="12"/>
  <c r="F18" i="12" s="1"/>
  <c r="AB16" i="13" s="1"/>
  <c r="AD16" i="13" s="1"/>
  <c r="E18" i="11"/>
  <c r="F18" i="11" s="1"/>
  <c r="F17" i="10"/>
  <c r="E17" i="9"/>
  <c r="F17" i="9" s="1"/>
  <c r="S16" i="13" s="1"/>
  <c r="U16" i="13" s="1"/>
  <c r="E17" i="8"/>
  <c r="F17" i="8" s="1"/>
  <c r="P16" i="13" s="1"/>
  <c r="R16" i="13" s="1"/>
  <c r="E18" i="6"/>
  <c r="J16" i="13"/>
  <c r="L16" i="13" s="1"/>
  <c r="E15" i="2"/>
  <c r="F15" i="2" s="1"/>
  <c r="G17" i="4" s="1"/>
  <c r="I17" i="4" s="1"/>
  <c r="E13" i="12"/>
  <c r="F13" i="12" s="1"/>
  <c r="AB11" i="13" s="1"/>
  <c r="AD11" i="13" s="1"/>
  <c r="E13" i="11"/>
  <c r="F13" i="11" s="1"/>
  <c r="F12" i="9"/>
  <c r="S11" i="13" s="1"/>
  <c r="U11" i="13" s="1"/>
  <c r="E12" i="8"/>
  <c r="F12" i="8" s="1"/>
  <c r="P11" i="13" s="1"/>
  <c r="R11" i="13" s="1"/>
  <c r="M11" i="13"/>
  <c r="O11" i="13" s="1"/>
  <c r="E13" i="6"/>
  <c r="E10" i="2"/>
  <c r="F10" i="2" s="1"/>
  <c r="G12" i="4" s="1"/>
  <c r="I12" i="4" s="1"/>
  <c r="E15" i="12"/>
  <c r="F15" i="12" s="1"/>
  <c r="AB13" i="13" s="1"/>
  <c r="AD13" i="13" s="1"/>
  <c r="E15" i="11"/>
  <c r="F15" i="11" s="1"/>
  <c r="E14" i="10"/>
  <c r="F14" i="10" s="1"/>
  <c r="V13" i="13" s="1"/>
  <c r="X13" i="13" s="1"/>
  <c r="E14" i="9"/>
  <c r="F14" i="9" s="1"/>
  <c r="S13" i="13" s="1"/>
  <c r="U13" i="13" s="1"/>
  <c r="E14" i="8"/>
  <c r="F14" i="8" s="1"/>
  <c r="P13" i="13" s="1"/>
  <c r="R13" i="13" s="1"/>
  <c r="M13" i="13"/>
  <c r="O13" i="13" s="1"/>
  <c r="E15" i="6"/>
  <c r="J13" i="13" s="1"/>
  <c r="L13" i="13" s="1"/>
  <c r="E16" i="12"/>
  <c r="F16" i="12" s="1"/>
  <c r="AB14" i="13" s="1"/>
  <c r="E16" i="11"/>
  <c r="F16" i="11" s="1"/>
  <c r="E15" i="10"/>
  <c r="F15" i="10" s="1"/>
  <c r="V14" i="13" s="1"/>
  <c r="X14" i="13" s="1"/>
  <c r="V11" i="13"/>
  <c r="X11" i="13" s="1"/>
  <c r="V16" i="13"/>
  <c r="X16" i="13" s="1"/>
  <c r="E15" i="9"/>
  <c r="F15" i="9" s="1"/>
  <c r="S14" i="13" s="1"/>
  <c r="U14" i="13" s="1"/>
  <c r="E15" i="8"/>
  <c r="F15" i="8" s="1"/>
  <c r="P14" i="13" s="1"/>
  <c r="R14" i="13" s="1"/>
  <c r="M14" i="13"/>
  <c r="O14" i="13" s="1"/>
  <c r="E16" i="6"/>
  <c r="J14" i="13" s="1"/>
  <c r="L14" i="13" s="1"/>
  <c r="E12" i="2"/>
  <c r="F12" i="2" s="1"/>
  <c r="G14" i="4" s="1"/>
  <c r="I14" i="4" s="1"/>
  <c r="E13" i="2"/>
  <c r="F13" i="2" s="1"/>
  <c r="G15" i="4" s="1"/>
  <c r="I15" i="4" s="1"/>
  <c r="AB12" i="13"/>
  <c r="V12" i="13"/>
  <c r="X12" i="13" s="1"/>
  <c r="S12" i="13"/>
  <c r="U12" i="13" s="1"/>
  <c r="P12" i="13"/>
  <c r="R12" i="13" s="1"/>
  <c r="J12" i="13"/>
  <c r="L12" i="13" s="1"/>
  <c r="D5" i="13"/>
  <c r="F5" i="13" s="1"/>
  <c r="D6" i="13"/>
  <c r="F6" i="13" s="1"/>
  <c r="D7" i="13"/>
  <c r="F7" i="13" s="1"/>
  <c r="D8" i="13"/>
  <c r="F8" i="13" s="1"/>
  <c r="D10" i="13"/>
  <c r="F10" i="13" s="1"/>
  <c r="D11" i="13"/>
  <c r="F11" i="13" s="1"/>
  <c r="D12" i="13"/>
  <c r="F12" i="13" s="1"/>
  <c r="D13" i="13"/>
  <c r="F13" i="13" s="1"/>
  <c r="D14" i="13"/>
  <c r="F14" i="13" s="1"/>
  <c r="D15" i="13"/>
  <c r="F15" i="13" s="1"/>
  <c r="D16" i="13"/>
  <c r="F16" i="13" s="1"/>
  <c r="D17" i="13"/>
  <c r="F17" i="13" s="1"/>
  <c r="D18" i="13"/>
  <c r="F18" i="13" s="1"/>
  <c r="E17" i="12"/>
  <c r="F17" i="12" s="1"/>
  <c r="AB15" i="13" s="1"/>
  <c r="AD15" i="13" s="1"/>
  <c r="Y8" i="13"/>
  <c r="AA8" i="13" s="1"/>
  <c r="Y10" i="13"/>
  <c r="AA10" i="13" s="1"/>
  <c r="E17" i="11"/>
  <c r="F17" i="11" s="1"/>
  <c r="F16" i="10"/>
  <c r="F16" i="9"/>
  <c r="S15" i="13" s="1"/>
  <c r="U15" i="13" s="1"/>
  <c r="E16" i="8"/>
  <c r="F16" i="8" s="1"/>
  <c r="P15" i="13" s="1"/>
  <c r="R15" i="13" s="1"/>
  <c r="M8" i="13"/>
  <c r="O8" i="13" s="1"/>
  <c r="M15" i="13"/>
  <c r="O15" i="13" s="1"/>
  <c r="J6" i="13"/>
  <c r="L6" i="13" s="1"/>
  <c r="J7" i="13"/>
  <c r="L7" i="13" s="1"/>
  <c r="J8" i="13"/>
  <c r="L8" i="13" s="1"/>
  <c r="J10" i="13"/>
  <c r="L10" i="13" s="1"/>
  <c r="J11" i="13"/>
  <c r="L11" i="13" s="1"/>
  <c r="E17" i="6"/>
  <c r="J15" i="13" s="1"/>
  <c r="L15" i="13" s="1"/>
  <c r="F6" i="4"/>
  <c r="C6" i="4" s="1"/>
  <c r="F7" i="4"/>
  <c r="C7" i="4" s="1"/>
  <c r="F8" i="4"/>
  <c r="F9" i="4"/>
  <c r="F11" i="4"/>
  <c r="F12" i="4"/>
  <c r="F13" i="4"/>
  <c r="F14" i="4"/>
  <c r="F15" i="4"/>
  <c r="F16" i="4"/>
  <c r="F17" i="4"/>
  <c r="F18" i="4"/>
  <c r="F19" i="4"/>
  <c r="E14" i="2"/>
  <c r="F14" i="2" s="1"/>
  <c r="G16" i="4" s="1"/>
  <c r="I16" i="4" s="1"/>
  <c r="C11" i="4" l="1"/>
  <c r="C19" i="4"/>
  <c r="C13" i="4"/>
  <c r="C15" i="4"/>
  <c r="Y13" i="13"/>
  <c r="AA13" i="13" s="1"/>
  <c r="C13" i="13" s="1"/>
  <c r="Y17" i="13"/>
  <c r="AA17" i="13" s="1"/>
  <c r="C17" i="13" s="1"/>
  <c r="Y18" i="13"/>
  <c r="AA18" i="13" s="1"/>
  <c r="C8" i="4"/>
  <c r="C17" i="4"/>
  <c r="C14" i="4"/>
  <c r="C16" i="4"/>
  <c r="C12" i="4"/>
  <c r="C18" i="4"/>
  <c r="C9" i="4"/>
  <c r="C5" i="4"/>
  <c r="C18" i="19" s="1"/>
  <c r="D18" i="19" s="1"/>
  <c r="E14" i="19"/>
  <c r="F14" i="19" s="1"/>
  <c r="E10" i="14"/>
  <c r="F10" i="14" s="1"/>
  <c r="C14" i="19"/>
  <c r="D14" i="19" s="1"/>
  <c r="C10" i="14"/>
  <c r="D10" i="14" s="1"/>
  <c r="Y14" i="13"/>
  <c r="AA14" i="13" s="1"/>
  <c r="Y6" i="13"/>
  <c r="AA6" i="13" s="1"/>
  <c r="C6" i="13" s="1"/>
  <c r="Y5" i="13"/>
  <c r="AA5" i="13" s="1"/>
  <c r="C5" i="13" s="1"/>
  <c r="C4" i="13"/>
  <c r="Y11" i="13"/>
  <c r="AA11" i="13" s="1"/>
  <c r="C11" i="13" s="1"/>
  <c r="Y12" i="13"/>
  <c r="AA12" i="13" s="1"/>
  <c r="Y7" i="13"/>
  <c r="AA7" i="13" s="1"/>
  <c r="C7" i="13" s="1"/>
  <c r="C18" i="13"/>
  <c r="C10" i="13"/>
  <c r="C8" i="13"/>
  <c r="Y15" i="13"/>
  <c r="AA15" i="13" s="1"/>
  <c r="AD12" i="13"/>
  <c r="AD14" i="13"/>
  <c r="V15" i="13"/>
  <c r="X15" i="13" s="1"/>
  <c r="Y16" i="13"/>
  <c r="AA16" i="13" s="1"/>
  <c r="C16" i="13" s="1"/>
  <c r="C5" i="14" l="1"/>
  <c r="D5" i="14" s="1"/>
  <c r="C14" i="13"/>
  <c r="E8" i="19" s="1"/>
  <c r="F8" i="19" s="1"/>
  <c r="G10" i="14"/>
  <c r="C13" i="14"/>
  <c r="D13" i="14" s="1"/>
  <c r="C19" i="19"/>
  <c r="D19" i="19" s="1"/>
  <c r="C9" i="14"/>
  <c r="D9" i="14" s="1"/>
  <c r="C6" i="19"/>
  <c r="D6" i="19" s="1"/>
  <c r="C7" i="14"/>
  <c r="D7" i="14" s="1"/>
  <c r="C17" i="19"/>
  <c r="D17" i="19" s="1"/>
  <c r="E17" i="14"/>
  <c r="F17" i="14" s="1"/>
  <c r="E7" i="19"/>
  <c r="F7" i="19" s="1"/>
  <c r="E11" i="14"/>
  <c r="F11" i="14" s="1"/>
  <c r="E12" i="19"/>
  <c r="F12" i="19" s="1"/>
  <c r="E14" i="14"/>
  <c r="F14" i="14" s="1"/>
  <c r="E5" i="19"/>
  <c r="F5" i="19" s="1"/>
  <c r="E8" i="14"/>
  <c r="F8" i="14" s="1"/>
  <c r="E9" i="19"/>
  <c r="F9" i="19" s="1"/>
  <c r="E12" i="14"/>
  <c r="F12" i="14" s="1"/>
  <c r="E15" i="19"/>
  <c r="F15" i="19" s="1"/>
  <c r="E5" i="14"/>
  <c r="F5" i="14" s="1"/>
  <c r="E18" i="19"/>
  <c r="F18" i="19" s="1"/>
  <c r="E7" i="14"/>
  <c r="F7" i="14" s="1"/>
  <c r="G7" i="14" s="1"/>
  <c r="E17" i="19"/>
  <c r="F17" i="19" s="1"/>
  <c r="G17" i="19" s="1"/>
  <c r="C11" i="14"/>
  <c r="D11" i="14" s="1"/>
  <c r="G11" i="14" s="1"/>
  <c r="C12" i="19"/>
  <c r="D12" i="19" s="1"/>
  <c r="C6" i="14"/>
  <c r="D6" i="14" s="1"/>
  <c r="C13" i="19"/>
  <c r="D13" i="19" s="1"/>
  <c r="C19" i="14"/>
  <c r="D19" i="14" s="1"/>
  <c r="C10" i="19"/>
  <c r="D10" i="19" s="1"/>
  <c r="C12" i="14"/>
  <c r="D12" i="14" s="1"/>
  <c r="C15" i="19"/>
  <c r="D15" i="19" s="1"/>
  <c r="C14" i="14"/>
  <c r="D14" i="14" s="1"/>
  <c r="C5" i="19"/>
  <c r="D5" i="19" s="1"/>
  <c r="C15" i="14"/>
  <c r="D15" i="14" s="1"/>
  <c r="C8" i="19"/>
  <c r="D8" i="19" s="1"/>
  <c r="C18" i="14"/>
  <c r="D18" i="14" s="1"/>
  <c r="C16" i="19"/>
  <c r="D16" i="19" s="1"/>
  <c r="C17" i="14"/>
  <c r="D17" i="14" s="1"/>
  <c r="C7" i="19"/>
  <c r="D7" i="19" s="1"/>
  <c r="C16" i="14"/>
  <c r="D16" i="14" s="1"/>
  <c r="C11" i="19"/>
  <c r="D11" i="19" s="1"/>
  <c r="C8" i="14"/>
  <c r="D8" i="14" s="1"/>
  <c r="C9" i="19"/>
  <c r="D9" i="19" s="1"/>
  <c r="E9" i="14"/>
  <c r="F9" i="14" s="1"/>
  <c r="E6" i="19"/>
  <c r="F6" i="19" s="1"/>
  <c r="E18" i="14"/>
  <c r="F18" i="14" s="1"/>
  <c r="E16" i="19"/>
  <c r="F16" i="19" s="1"/>
  <c r="E19" i="14"/>
  <c r="F19" i="14" s="1"/>
  <c r="E10" i="19"/>
  <c r="F10" i="19" s="1"/>
  <c r="E6" i="14"/>
  <c r="F6" i="14" s="1"/>
  <c r="E13" i="19"/>
  <c r="F13" i="19" s="1"/>
  <c r="G12" i="19" s="1"/>
  <c r="C12" i="13"/>
  <c r="C15" i="13"/>
  <c r="G16" i="19" l="1"/>
  <c r="G10" i="19"/>
  <c r="G19" i="14"/>
  <c r="G15" i="19"/>
  <c r="G14" i="19"/>
  <c r="G17" i="14"/>
  <c r="G12" i="14"/>
  <c r="G9" i="14"/>
  <c r="G14" i="14"/>
  <c r="E15" i="14"/>
  <c r="F15" i="14" s="1"/>
  <c r="G15" i="14" s="1"/>
  <c r="G8" i="14"/>
  <c r="G6" i="14"/>
  <c r="G18" i="14"/>
  <c r="G6" i="19"/>
  <c r="G5" i="14"/>
  <c r="E16" i="14"/>
  <c r="F16" i="14" s="1"/>
  <c r="G16" i="14" s="1"/>
  <c r="E11" i="19"/>
  <c r="F11" i="19" s="1"/>
  <c r="G5" i="19" s="1"/>
  <c r="E13" i="14"/>
  <c r="F13" i="14" s="1"/>
  <c r="G13" i="14" s="1"/>
  <c r="E19" i="19"/>
  <c r="F19" i="19" s="1"/>
  <c r="G19" i="19" s="1"/>
  <c r="G18" i="19"/>
  <c r="G9" i="19"/>
  <c r="G8" i="19"/>
  <c r="G13" i="19"/>
  <c r="G7" i="19"/>
  <c r="G11" i="19"/>
</calcChain>
</file>

<file path=xl/sharedStrings.xml><?xml version="1.0" encoding="utf-8"?>
<sst xmlns="http://schemas.openxmlformats.org/spreadsheetml/2006/main" count="706" uniqueCount="97">
  <si>
    <t>1.1 "Своевременность представления планового реестра расходных обязательств"</t>
  </si>
  <si>
    <t>Код</t>
  </si>
  <si>
    <t>Наименование ГРБС</t>
  </si>
  <si>
    <t>Показатель    P</t>
  </si>
  <si>
    <t>Оценка E(P)</t>
  </si>
  <si>
    <t>1.2 "Полнота общей информации о расходных обязательствах"</t>
  </si>
  <si>
    <t>Общее количество расходных обязательств ГРБС, подлежащих исполнению в очередном финансовом году и плановом периоде (N)</t>
  </si>
  <si>
    <t xml:space="preserve">Показатель    P                       </t>
  </si>
  <si>
    <t>1.3 "Полнота принятия НПА по расходным обязательствам предлагаемых в проект бюджета"</t>
  </si>
  <si>
    <t>Сумма объемов бюджетных ассигнований на очередной финансовый год на реализацию расходных обязательств по проектам нормативно-правовых актов (S1)</t>
  </si>
  <si>
    <t>Сумма баллов</t>
  </si>
  <si>
    <t>Сумма балов</t>
  </si>
  <si>
    <t>вес (расчетный)</t>
  </si>
  <si>
    <t>Kоличество дней отклонения даты регистрации сопроводительного письма руководителя (заместителя руководителя) главного распорядителя  бюджетных средств, к которому приложены обоснования бюджетных ассигнований ГРБС на очередной финансовый год и плановый период, в ДФБК КК от даты представления обоснований бюджетных ассигнований на очередной финансовый год и плановый период, установленной ДФБК КК (Р)</t>
  </si>
  <si>
    <t>ВСЕГО</t>
  </si>
  <si>
    <t xml:space="preserve"> Oбщая сумма бюджетных ассигнований ГРБС на очередной финансовый год и плановый период, представленных в обоснованиях бюджетных ассигнований (S)</t>
  </si>
  <si>
    <t>Количество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 (Q1)</t>
  </si>
  <si>
    <t xml:space="preserve"> Oбщее количество бюджетных ассигнований ГРБС на очередной финансовый год и плановый период, представленных в обоснованиях бюджетных ассигнований (Q)</t>
  </si>
  <si>
    <t>Cумма объемов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указаны показатели конечных результатов ГРБС, вклад в достижение которых вносят результаты использования данного бюджетного ассигнования (S1)</t>
  </si>
  <si>
    <t xml:space="preserve"> Общая сумма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представлены показатели непосредственных результатов деятельности (S)</t>
  </si>
  <si>
    <t>Количество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указаны показатели конечных результатов ГРБС, вклад в достижение которых вносят результаты использования данного бюджетного ассигнования (Q1)</t>
  </si>
  <si>
    <t>Общее количество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представлены показатели непосредственных результатов деятельности (Q)</t>
  </si>
  <si>
    <t>Сумма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деятельности, соответствующие Методическим рекомендациям (S1)</t>
  </si>
  <si>
    <t>Общая сумма бюджетных ассигнований ГРБС на очередной финансовый год и плановый период, для которых в обоснованиях бюджетных ассигнований представлены показатели непосредственных результатов деятельности (независимо от того, соответствуют они Методическим рекомендациям или нет) (S)</t>
  </si>
  <si>
    <t>Количество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деятельности, соответствующие Методическим рекомендациям (Q1)</t>
  </si>
  <si>
    <t>Общее количество бюджетных ассигнований ГРБС на очередной финансовый год и плановый период, для которых в обоснованиях бюджетных ассигнований представлены показатели непосредственных результатов деятельности (независимо от того, соответствуют они Методическим рекомендациям или нет) (Q)</t>
  </si>
  <si>
    <t>902</t>
  </si>
  <si>
    <t>Администрация Центрального внутригородского района города Сочи</t>
  </si>
  <si>
    <t>Администрация Адлерского внутригородского района города Сочи</t>
  </si>
  <si>
    <t>Администрация Хостинского внутригородского района города Сочи</t>
  </si>
  <si>
    <t>Администрация Лазаревского внутригородского района города Сочи</t>
  </si>
  <si>
    <t>918</t>
  </si>
  <si>
    <t>921</t>
  </si>
  <si>
    <t>Департамент строительства администрации г. Сочи</t>
  </si>
  <si>
    <t>Департамент имущественных отношений администрации г. Сочи</t>
  </si>
  <si>
    <t>923</t>
  </si>
  <si>
    <t>Департамент городского хозяйства администрации города Сочи</t>
  </si>
  <si>
    <t>925</t>
  </si>
  <si>
    <t>Управление по образованию и науке администрации города Сочи</t>
  </si>
  <si>
    <t>926</t>
  </si>
  <si>
    <t>Управление культуры администрации г. Сочи</t>
  </si>
  <si>
    <t>928</t>
  </si>
  <si>
    <t>Управление здравоохранения администрации г. Сочи</t>
  </si>
  <si>
    <t>929</t>
  </si>
  <si>
    <t>934</t>
  </si>
  <si>
    <t>Управление молодёжной политики администрации г. Сочи</t>
  </si>
  <si>
    <t>Департамент физической культуры и спорта администрации г. Сочи</t>
  </si>
  <si>
    <t>953</t>
  </si>
  <si>
    <t>Управление по вопросам семьи и детства администрации г. Сочи</t>
  </si>
  <si>
    <t>Cумма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 (S1)</t>
  </si>
  <si>
    <t>балл</t>
  </si>
  <si>
    <t>оценка Е(Р)</t>
  </si>
  <si>
    <t>Балл</t>
  </si>
  <si>
    <t>Оценка с учетом веса в группе</t>
  </si>
  <si>
    <r>
      <t>Р</t>
    </r>
    <r>
      <rPr>
        <sz val="10"/>
        <rFont val="Calibri"/>
        <family val="2"/>
        <charset val="204"/>
      </rPr>
      <t>≥5</t>
    </r>
  </si>
  <si>
    <t>Сводная сумма баллов по оценке реестров расходных обязательств</t>
  </si>
  <si>
    <t>Сводная сумма баллов по оценке обоснований бюджетных ассигнований</t>
  </si>
  <si>
    <t>Оценка качества финансового мененджмента в части документов, используемых при составлении проекта бюджета города Сочи с учетом веса группы показателей</t>
  </si>
  <si>
    <t>сумма баллов по оценке РРО</t>
  </si>
  <si>
    <t>сумма баллов по оценке ОБАСов</t>
  </si>
  <si>
    <t>Итоговая сумма баллов</t>
  </si>
  <si>
    <t>Общая сумма бюджетных ассигнований, предусмотренных ГРБС в плановом реестре расходных обязательств на очередной финансовый год (S)</t>
  </si>
  <si>
    <t>2.2 "Соответствие объёмов бюджетных асигнований, приведённых в обоснованиях бюджетных ассигнований ГРБС, доведённых предельным объёмам бюджетных ассинований на исполнение расходных обязательств"</t>
  </si>
  <si>
    <t>Доведенные предельные объёмы бюджетных ассигнований на исполнение расходных обязательств ( S1)</t>
  </si>
  <si>
    <t>Сумма бюджетных ассигнований ГРБС на очередной финансовый год, представленных в обоснованиях бюджетных ассигнований ( S)</t>
  </si>
  <si>
    <t>2.3 "Устойчивость системы показателей непосредственных результатов"</t>
  </si>
  <si>
    <t>Oбщее количество показателей непосредственных результатов ГРБС, представленных в обоснованиях бюджетных ассигнований на очередной финансовый год (Q)</t>
  </si>
  <si>
    <t>2.5"Непосредственные результаты, приведённые в обоснованиях бюджетных ассигнований на очередной финансовый год и плановый период (в количественном выражении)"</t>
  </si>
  <si>
    <t>2.6. "Взаимосвязь показателей непосредственных результатов с достижением показателей конечных результатов деятельности   (в денежном выражении)"</t>
  </si>
  <si>
    <t>2.7 "Взаимосвязь показателей непосредственных результатов с достижением показателей конечных результатов деятельности   (в количественном выражении)"</t>
  </si>
  <si>
    <t>2.8 "Соответсвие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на очередной финансовый год и плановый период (в денежном выражении)"</t>
  </si>
  <si>
    <t>2.9 "Соответствие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(в количественном выражении)"</t>
  </si>
  <si>
    <t>2.2 " Соответствие объёмов бюджетных ассигнований, приведённых в обоснованиях бюджетных ассигнований ГРБС, ловедённым предельным объёмам бюджетных ассигнований на исполнение расходных обязательств"</t>
  </si>
  <si>
    <t>2.3"Устойчивость системы показателей непосредственных результатов"</t>
  </si>
  <si>
    <t>2.5 "Непосредственные результаты, приведенные в обоснованиях бюджетных ассигнований на очередной финансовый год и плановый период (в количественном выражении)"</t>
  </si>
  <si>
    <t>2.6 "Взаимосвязь показателей непосредственных результатов с достижением показателей конечных результатов деятельности   (в денежном выражении)"</t>
  </si>
  <si>
    <t>2.8"Соответсвие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на очередной финансовый год и плановый период (в денежном выражении)"</t>
  </si>
  <si>
    <t>2.9 "Соответсвие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(в количественном выражении)"</t>
  </si>
  <si>
    <t>2.7"Взаимосвязь показателей непосредственных результатов с достижением показателей конечных результатов деятельности   (в количественном выражении)"</t>
  </si>
  <si>
    <t>Количество расходных обязательств ГРБС на очередной финансовый год и плановый период, для которых не указано хотя бы одно из следующих полей: реквизиты, срок действия нормативного правового акта, являющегося основанием для возникновения расходного обязательства, коды классификации расходов  бюджета, по которым предусмотрены ассигнования на исполнение расходного обязательства (No)</t>
  </si>
  <si>
    <t>Администрация города Сочи</t>
  </si>
  <si>
    <t>910</t>
  </si>
  <si>
    <t>Контрольно- счётная палата города- курорта Сочи</t>
  </si>
  <si>
    <t xml:space="preserve"> Контрольно- счётная палата</t>
  </si>
  <si>
    <t>Контрольно- счётная палата города-курорт Сочи</t>
  </si>
  <si>
    <t>2.1 "Сроки представления обоснований бюджетных ассигнований на очередной финансовый год и плановый период в ДФБ администрации города Сочи"</t>
  </si>
  <si>
    <t>Kоличество показателей непосредственных результатов ГРБС, представленных в обоснованиях бюджетных ассигнований на очередной финансовый год, наименования которых совпадают с наименованиями показателей непосредственных результатов ГРБС, представленных в обоснованиях бюджетных ассигнований, представленных в ДФБ администрации города Сочи в отчетном финансовом году (Q1)</t>
  </si>
  <si>
    <t>2.4 "Охват в обоснованиях бюджетных ассигнований на очередной финансовый год и плановый период показателями непосредственных результатов  сумм ассигнований, соответсвующих предельным объемам бюджетных ассигнований, доведенным ДФБ администрации города Сочи для формирования ведомственной структуры расходов городского бюджета к проекту решения о бюджете города Сочи"( в денежном выражении)</t>
  </si>
  <si>
    <t>Kоличество дней отклонения даты регистрации сопроводительного письма руководителя (заместителя руководителя) главного распорядителя  бюджетных средств, к которому приложены обоснования бюджетных ассигнований ГРБС на очередной финансовый год и плановый период, в ДФБ администрации города Сочи от даты представления обоснований бюджетных ассигнований на очередной финансовый год и плановый период, установленной ДФБ администрации города Сочи (Р)</t>
  </si>
  <si>
    <t>2.4 "Охват в обоснованиях бюджетных ассигнований на очередной финансовый год и плановый период показателями непосредственных результатов  сумм ассигнований, соответсвующих предельным объемам бюджетных ассигнований, доведенным ДФБ администрации города Сочи для формирования ведомственной структуры расходов городского бюджета к проекту  решения о городском бюджете"</t>
  </si>
  <si>
    <t>не представили</t>
  </si>
  <si>
    <t>Р=0</t>
  </si>
  <si>
    <r>
      <t>Р</t>
    </r>
    <r>
      <rPr>
        <sz val="10"/>
        <rFont val="Calibri"/>
        <family val="2"/>
        <charset val="204"/>
      </rPr>
      <t>=1</t>
    </r>
  </si>
  <si>
    <r>
      <t>Р</t>
    </r>
    <r>
      <rPr>
        <sz val="10"/>
        <rFont val="Calibri"/>
        <family val="2"/>
        <charset val="204"/>
      </rPr>
      <t>=4</t>
    </r>
  </si>
  <si>
    <r>
      <t>Р</t>
    </r>
    <r>
      <rPr>
        <sz val="10"/>
        <rFont val="Calibri"/>
        <family val="2"/>
        <charset val="204"/>
      </rPr>
      <t>=0</t>
    </r>
  </si>
  <si>
    <t>Р=1</t>
  </si>
  <si>
    <t xml:space="preserve">Количество дней отклонения даты регистрации сопроводительного письма руководителя  (заместителя руководителя) главного распорядителя бюджетных средств, к которому приложен плановый реестр расходных обязательств ГРБС на очередной финансовый год и плановый период, в ДФБ администрации города Сочи от даты предоставления уточненного реестра расходных обязательств, установленной ДФБ администрации города Сочи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</si>
</sst>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;[Red]\-#,##0"/>
    <numFmt numFmtId="165" formatCode="#,##0.00;[Red]\-#,##0.00"/>
    <numFmt numFmtId="166" formatCode="#,##0.000;[Red]\-#,##0.000"/>
    <numFmt numFmtId="167" formatCode="0.000%;[Red]\-0.000%"/>
    <numFmt numFmtId="168" formatCode="0.000"/>
    <numFmt numFmtId="169" formatCode="#,##0.000_ ;[Red]\-#,##0.000\ "/>
    <numFmt numFmtId="170" formatCode="_-* #,##0.0_р_._-;\-* #,##0.0_р_._-;_-* &quot;-&quot;?_р_._-;_-@_-"/>
    <numFmt numFmtId="171" formatCode="_-* #,##0.000_р_._-;\-* #,##0.000_р_._-;_-* &quot;-&quot;???_р_._-;_-@_-"/>
    <numFmt numFmtId="172" formatCode="0.000%"/>
    <numFmt numFmtId="173" formatCode="_-* #,##0.000_р_._-;\-* #,##0.000_р_._-;_-* &quot;-&quot;?_р_._-;_-@_-"/>
    <numFmt numFmtId="174" formatCode="#,##0.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0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" fillId="21" borderId="3" applyNumberFormat="0">
      <alignment horizontal="right" vertical="top" wrapText="1"/>
    </xf>
    <xf numFmtId="0" fontId="1" fillId="21" borderId="3" applyNumberFormat="0">
      <alignment horizontal="right" vertical="top" wrapText="1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1" fillId="21" borderId="3" applyNumberFormat="0">
      <alignment horizontal="left" vertical="top" wrapText="1"/>
    </xf>
    <xf numFmtId="0" fontId="1" fillId="0" borderId="3" applyNumberFormat="0">
      <alignment horizontal="right" vertical="top"/>
    </xf>
    <xf numFmtId="0" fontId="1" fillId="0" borderId="3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1" fillId="22" borderId="3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0" fontId="2" fillId="22" borderId="4" applyNumberFormat="0">
      <alignment horizontal="right" vertical="top"/>
    </xf>
    <xf numFmtId="49" fontId="1" fillId="20" borderId="3">
      <alignment horizontal="left" vertical="top"/>
    </xf>
    <xf numFmtId="49" fontId="7" fillId="0" borderId="3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12" fillId="0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49" fontId="2" fillId="23" borderId="4">
      <alignment horizontal="left" vertical="top"/>
    </xf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11" borderId="3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2" fillId="24" borderId="4">
      <alignment horizontal="left" vertical="top" wrapText="1"/>
    </xf>
    <xf numFmtId="0" fontId="7" fillId="0" borderId="3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2" fillId="0" borderId="4">
      <alignment horizontal="left" vertical="top" wrapText="1"/>
    </xf>
    <xf numFmtId="0" fontId="1" fillId="2" borderId="3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2" fillId="25" borderId="4">
      <alignment horizontal="left" vertical="top" wrapText="1"/>
    </xf>
    <xf numFmtId="0" fontId="1" fillId="26" borderId="3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2" fillId="27" borderId="4">
      <alignment horizontal="left" vertical="top" wrapText="1"/>
    </xf>
    <xf numFmtId="0" fontId="1" fillId="28" borderId="3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2" fillId="29" borderId="4">
      <alignment horizontal="left" vertical="top" wrapText="1"/>
    </xf>
    <xf numFmtId="0" fontId="1" fillId="30" borderId="3">
      <alignment horizontal="left" vertical="top" wrapText="1"/>
    </xf>
    <xf numFmtId="0" fontId="1" fillId="0" borderId="3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11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3" fillId="32" borderId="9" applyNumberFormat="0" applyAlignment="0" applyProtection="0"/>
    <xf numFmtId="0" fontId="13" fillId="32" borderId="9" applyNumberFormat="0" applyAlignment="0" applyProtection="0"/>
    <xf numFmtId="0" fontId="13" fillId="32" borderId="9" applyNumberFormat="0" applyAlignment="0" applyProtection="0"/>
    <xf numFmtId="0" fontId="13" fillId="32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1" borderId="10" applyNumberFormat="0">
      <alignment horizontal="right" vertical="top"/>
    </xf>
    <xf numFmtId="0" fontId="1" fillId="2" borderId="10" applyNumberFormat="0">
      <alignment horizontal="right" vertical="top"/>
    </xf>
    <xf numFmtId="0" fontId="1" fillId="0" borderId="3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2" fillId="25" borderId="10" applyNumberFormat="0">
      <alignment horizontal="right" vertical="top"/>
    </xf>
    <xf numFmtId="0" fontId="1" fillId="0" borderId="3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2" fillId="24" borderId="10" applyNumberFormat="0">
      <alignment horizontal="right" vertical="top"/>
    </xf>
    <xf numFmtId="0" fontId="1" fillId="26" borderId="10" applyNumberFormat="0">
      <alignment horizontal="right" vertical="top"/>
    </xf>
    <xf numFmtId="0" fontId="1" fillId="0" borderId="3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2" fillId="27" borderId="10" applyNumberFormat="0">
      <alignment horizontal="right" vertical="top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34" borderId="11" applyNumberFormat="0" applyFont="0" applyAlignment="0" applyProtection="0"/>
    <xf numFmtId="0" fontId="2" fillId="34" borderId="11" applyNumberFormat="0" applyFont="0" applyAlignment="0" applyProtection="0"/>
    <xf numFmtId="0" fontId="2" fillId="34" borderId="11" applyNumberFormat="0" applyFont="0" applyAlignment="0" applyProtection="0"/>
    <xf numFmtId="0" fontId="2" fillId="34" borderId="11" applyNumberFormat="0" applyFont="0" applyAlignment="0" applyProtection="0"/>
    <xf numFmtId="49" fontId="18" fillId="21" borderId="3">
      <alignment horizontal="center" vertical="top" wrapText="1"/>
    </xf>
    <xf numFmtId="49" fontId="1" fillId="0" borderId="3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24" fillId="0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49" fontId="4" fillId="35" borderId="4">
      <alignment horizontal="left" vertical="top" wrapText="1"/>
    </xf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21" borderId="3">
      <alignment horizontal="left" vertical="top" wrapText="1"/>
    </xf>
    <xf numFmtId="0" fontId="1" fillId="0" borderId="3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1" fillId="21" borderId="3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0" fontId="2" fillId="31" borderId="4">
      <alignment horizontal="left" vertical="top" wrapText="1"/>
    </xf>
    <xf numFmtId="9" fontId="37" fillId="0" borderId="0" applyFont="0" applyFill="0" applyBorder="0" applyAlignment="0" applyProtection="0"/>
  </cellStyleXfs>
  <cellXfs count="158">
    <xf numFmtId="0" fontId="0" fillId="0" borderId="0" xfId="0"/>
    <xf numFmtId="0" fontId="26" fillId="0" borderId="0" xfId="1" applyFont="1"/>
    <xf numFmtId="166" fontId="26" fillId="21" borderId="3" xfId="110" applyNumberFormat="1" applyFont="1">
      <alignment horizontal="right" vertical="top" wrapText="1"/>
    </xf>
    <xf numFmtId="165" fontId="26" fillId="0" borderId="3" xfId="120" applyNumberFormat="1" applyFont="1">
      <alignment horizontal="right" vertical="top"/>
    </xf>
    <xf numFmtId="167" fontId="26" fillId="21" borderId="3" xfId="110" applyNumberFormat="1" applyFont="1">
      <alignment horizontal="right" vertical="top" wrapText="1"/>
    </xf>
    <xf numFmtId="0" fontId="0" fillId="0" borderId="0" xfId="0" applyAlignment="1">
      <alignment horizontal="center"/>
    </xf>
    <xf numFmtId="167" fontId="26" fillId="0" borderId="3" xfId="110" applyNumberFormat="1" applyFont="1" applyFill="1">
      <alignment horizontal="right" vertical="top" wrapText="1"/>
    </xf>
    <xf numFmtId="0" fontId="26" fillId="0" borderId="13" xfId="1" applyFont="1" applyBorder="1" applyAlignment="1">
      <alignment horizontal="center" vertical="center" wrapText="1"/>
    </xf>
    <xf numFmtId="0" fontId="27" fillId="0" borderId="0" xfId="0" applyFont="1"/>
    <xf numFmtId="168" fontId="27" fillId="0" borderId="4" xfId="0" applyNumberFormat="1" applyFont="1" applyBorder="1"/>
    <xf numFmtId="0" fontId="0" fillId="36" borderId="0" xfId="0" applyFill="1"/>
    <xf numFmtId="49" fontId="32" fillId="21" borderId="3" xfId="354" applyFont="1">
      <alignment horizontal="center" vertical="top" wrapText="1"/>
    </xf>
    <xf numFmtId="0" fontId="33" fillId="21" borderId="3" xfId="382" applyFont="1">
      <alignment horizontal="left" vertical="top" wrapText="1"/>
    </xf>
    <xf numFmtId="166" fontId="33" fillId="21" borderId="3" xfId="110" applyNumberFormat="1" applyFont="1">
      <alignment horizontal="right" vertical="top" wrapText="1"/>
    </xf>
    <xf numFmtId="0" fontId="33" fillId="0" borderId="3" xfId="120" applyNumberFormat="1" applyFont="1" applyAlignment="1">
      <alignment horizontal="center" vertical="top"/>
    </xf>
    <xf numFmtId="164" fontId="33" fillId="21" borderId="3" xfId="110" applyNumberFormat="1" applyFont="1" applyAlignment="1">
      <alignment horizontal="center" vertical="top" wrapText="1"/>
    </xf>
    <xf numFmtId="165" fontId="33" fillId="0" borderId="3" xfId="120" applyNumberFormat="1" applyFont="1">
      <alignment horizontal="right" vertical="top"/>
    </xf>
    <xf numFmtId="49" fontId="32" fillId="36" borderId="3" xfId="354" applyFont="1" applyFill="1">
      <alignment horizontal="center" vertical="top" wrapText="1"/>
    </xf>
    <xf numFmtId="0" fontId="33" fillId="36" borderId="3" xfId="382" applyFont="1" applyFill="1">
      <alignment horizontal="left" vertical="top" wrapText="1"/>
    </xf>
    <xf numFmtId="166" fontId="33" fillId="36" borderId="3" xfId="110" applyNumberFormat="1" applyFont="1" applyFill="1">
      <alignment horizontal="right" vertical="top" wrapText="1"/>
    </xf>
    <xf numFmtId="165" fontId="33" fillId="36" borderId="3" xfId="120" applyNumberFormat="1" applyFont="1" applyFill="1" applyAlignment="1">
      <alignment horizontal="center" vertical="top"/>
    </xf>
    <xf numFmtId="165" fontId="33" fillId="0" borderId="3" xfId="120" applyNumberFormat="1" applyFont="1" applyAlignment="1">
      <alignment horizontal="center" vertical="top"/>
    </xf>
    <xf numFmtId="166" fontId="33" fillId="21" borderId="3" xfId="110" applyNumberFormat="1" applyFont="1" applyAlignment="1">
      <alignment horizontal="center" vertical="top" wrapText="1"/>
    </xf>
    <xf numFmtId="166" fontId="33" fillId="36" borderId="3" xfId="110" applyNumberFormat="1" applyFont="1" applyFill="1" applyAlignment="1">
      <alignment horizontal="center" vertical="top" wrapText="1"/>
    </xf>
    <xf numFmtId="164" fontId="26" fillId="0" borderId="3" xfId="120" applyNumberFormat="1" applyFont="1" applyAlignment="1">
      <alignment horizontal="center" vertical="top"/>
    </xf>
    <xf numFmtId="164" fontId="33" fillId="0" borderId="3" xfId="120" applyNumberFormat="1" applyFont="1" applyAlignment="1">
      <alignment horizontal="center" vertical="top"/>
    </xf>
    <xf numFmtId="167" fontId="33" fillId="21" borderId="3" xfId="110" applyNumberFormat="1" applyFont="1">
      <alignment horizontal="right" vertical="top" wrapText="1"/>
    </xf>
    <xf numFmtId="0" fontId="26" fillId="0" borderId="4" xfId="1" applyFont="1" applyBorder="1" applyAlignment="1">
      <alignment horizontal="center" vertical="center" wrapText="1"/>
    </xf>
    <xf numFmtId="167" fontId="33" fillId="21" borderId="3" xfId="110" applyNumberFormat="1" applyFont="1" applyAlignment="1">
      <alignment horizontal="center" vertical="top" wrapText="1"/>
    </xf>
    <xf numFmtId="166" fontId="33" fillId="36" borderId="3" xfId="120" applyNumberFormat="1" applyFont="1" applyFill="1">
      <alignment horizontal="right" vertical="top"/>
    </xf>
    <xf numFmtId="0" fontId="35" fillId="36" borderId="0" xfId="0" applyFont="1" applyFill="1"/>
    <xf numFmtId="49" fontId="33" fillId="36" borderId="3" xfId="354" applyFont="1" applyFill="1">
      <alignment horizontal="center" vertical="top" wrapText="1"/>
    </xf>
    <xf numFmtId="0" fontId="30" fillId="0" borderId="21" xfId="382" applyFont="1" applyFill="1" applyBorder="1">
      <alignment horizontal="left" vertical="top" wrapText="1"/>
    </xf>
    <xf numFmtId="0" fontId="30" fillId="0" borderId="28" xfId="382" applyFont="1" applyFill="1" applyBorder="1">
      <alignment horizontal="left" vertical="top" wrapText="1"/>
    </xf>
    <xf numFmtId="168" fontId="27" fillId="0" borderId="29" xfId="0" applyNumberFormat="1" applyFont="1" applyBorder="1"/>
    <xf numFmtId="168" fontId="27" fillId="37" borderId="26" xfId="0" applyNumberFormat="1" applyFont="1" applyFill="1" applyBorder="1"/>
    <xf numFmtId="49" fontId="36" fillId="0" borderId="25" xfId="354" applyFont="1" applyFill="1" applyBorder="1">
      <alignment horizontal="center" vertical="top" wrapText="1"/>
    </xf>
    <xf numFmtId="49" fontId="36" fillId="0" borderId="27" xfId="354" applyFont="1" applyFill="1" applyBorder="1">
      <alignment horizontal="center" vertical="top" wrapText="1"/>
    </xf>
    <xf numFmtId="169" fontId="0" fillId="0" borderId="0" xfId="0" applyNumberFormat="1"/>
    <xf numFmtId="0" fontId="33" fillId="36" borderId="3" xfId="120" applyNumberFormat="1" applyFont="1" applyFill="1" applyAlignment="1">
      <alignment horizontal="center" vertical="top"/>
    </xf>
    <xf numFmtId="0" fontId="25" fillId="0" borderId="17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 wrapText="1"/>
    </xf>
    <xf numFmtId="49" fontId="32" fillId="21" borderId="32" xfId="354" applyFont="1" applyBorder="1">
      <alignment horizontal="center" vertical="top" wrapText="1"/>
    </xf>
    <xf numFmtId="0" fontId="33" fillId="21" borderId="32" xfId="382" applyFont="1" applyBorder="1">
      <alignment horizontal="left" vertical="top" wrapText="1"/>
    </xf>
    <xf numFmtId="0" fontId="33" fillId="0" borderId="32" xfId="120" applyNumberFormat="1" applyFont="1" applyBorder="1" applyAlignment="1">
      <alignment horizontal="center" vertical="top"/>
    </xf>
    <xf numFmtId="164" fontId="33" fillId="21" borderId="32" xfId="110" applyNumberFormat="1" applyFont="1" applyBorder="1" applyAlignment="1">
      <alignment horizontal="center" vertical="top" wrapText="1"/>
    </xf>
    <xf numFmtId="166" fontId="33" fillId="21" borderId="32" xfId="110" applyNumberFormat="1" applyFont="1" applyBorder="1">
      <alignment horizontal="right" vertical="top" wrapText="1"/>
    </xf>
    <xf numFmtId="0" fontId="33" fillId="0" borderId="4" xfId="1" applyFont="1" applyBorder="1" applyAlignment="1">
      <alignment horizontal="center" vertical="center"/>
    </xf>
    <xf numFmtId="0" fontId="33" fillId="0" borderId="4" xfId="1" applyFont="1" applyBorder="1" applyAlignment="1">
      <alignment horizontal="left" vertical="center"/>
    </xf>
    <xf numFmtId="165" fontId="33" fillId="0" borderId="32" xfId="120" applyNumberFormat="1" applyFont="1" applyBorder="1">
      <alignment horizontal="right" vertical="top"/>
    </xf>
    <xf numFmtId="49" fontId="32" fillId="36" borderId="32" xfId="354" applyFont="1" applyFill="1" applyBorder="1">
      <alignment horizontal="center" vertical="top" wrapText="1"/>
    </xf>
    <xf numFmtId="0" fontId="33" fillId="36" borderId="32" xfId="382" applyFont="1" applyFill="1" applyBorder="1">
      <alignment horizontal="left" vertical="top" wrapText="1"/>
    </xf>
    <xf numFmtId="165" fontId="33" fillId="36" borderId="32" xfId="120" applyNumberFormat="1" applyFont="1" applyFill="1" applyBorder="1" applyAlignment="1">
      <alignment horizontal="center" vertical="top"/>
    </xf>
    <xf numFmtId="166" fontId="33" fillId="36" borderId="32" xfId="110" applyNumberFormat="1" applyFont="1" applyFill="1" applyBorder="1">
      <alignment horizontal="right" vertical="top" wrapText="1"/>
    </xf>
    <xf numFmtId="0" fontId="26" fillId="0" borderId="33" xfId="1" applyFont="1" applyBorder="1" applyAlignment="1">
      <alignment horizontal="center" vertical="center" wrapText="1"/>
    </xf>
    <xf numFmtId="0" fontId="26" fillId="36" borderId="33" xfId="1" applyFont="1" applyFill="1" applyBorder="1" applyAlignment="1">
      <alignment horizontal="center" vertical="center" wrapText="1"/>
    </xf>
    <xf numFmtId="166" fontId="33" fillId="36" borderId="32" xfId="110" applyNumberFormat="1" applyFont="1" applyFill="1" applyBorder="1" applyAlignment="1">
      <alignment horizontal="center" vertical="top" wrapText="1"/>
    </xf>
    <xf numFmtId="166" fontId="33" fillId="36" borderId="4" xfId="110" applyNumberFormat="1" applyFont="1" applyFill="1" applyBorder="1" applyAlignment="1">
      <alignment horizontal="center" vertical="top" wrapText="1"/>
    </xf>
    <xf numFmtId="0" fontId="26" fillId="0" borderId="4" xfId="1" applyFont="1" applyBorder="1" applyAlignment="1">
      <alignment horizontal="center" vertical="top" wrapText="1"/>
    </xf>
    <xf numFmtId="0" fontId="26" fillId="0" borderId="4" xfId="1" applyFont="1" applyFill="1" applyBorder="1" applyAlignment="1" applyProtection="1">
      <alignment horizontal="center" vertical="center" wrapText="1"/>
    </xf>
    <xf numFmtId="164" fontId="33" fillId="0" borderId="32" xfId="120" applyNumberFormat="1" applyFont="1" applyBorder="1" applyAlignment="1">
      <alignment horizontal="center" vertical="top"/>
    </xf>
    <xf numFmtId="167" fontId="33" fillId="21" borderId="32" xfId="110" applyNumberFormat="1" applyFont="1" applyBorder="1">
      <alignment horizontal="right" vertical="top" wrapText="1"/>
    </xf>
    <xf numFmtId="165" fontId="26" fillId="0" borderId="32" xfId="120" applyNumberFormat="1" applyFont="1" applyBorder="1">
      <alignment horizontal="right" vertical="top"/>
    </xf>
    <xf numFmtId="167" fontId="26" fillId="21" borderId="32" xfId="110" applyNumberFormat="1" applyFont="1" applyBorder="1">
      <alignment horizontal="right" vertical="top" wrapText="1"/>
    </xf>
    <xf numFmtId="166" fontId="26" fillId="21" borderId="32" xfId="110" applyNumberFormat="1" applyFont="1" applyBorder="1">
      <alignment horizontal="right" vertical="top" wrapText="1"/>
    </xf>
    <xf numFmtId="0" fontId="33" fillId="0" borderId="4" xfId="1" applyFont="1" applyFill="1" applyBorder="1" applyAlignment="1" applyProtection="1">
      <alignment horizontal="left" vertical="center"/>
    </xf>
    <xf numFmtId="0" fontId="33" fillId="0" borderId="0" xfId="1" applyFont="1" applyFill="1" applyBorder="1" applyAlignment="1" applyProtection="1">
      <alignment horizontal="center" vertical="center"/>
    </xf>
    <xf numFmtId="164" fontId="26" fillId="0" borderId="32" xfId="120" applyNumberFormat="1" applyFont="1" applyBorder="1" applyAlignment="1">
      <alignment horizontal="center" vertical="top"/>
    </xf>
    <xf numFmtId="0" fontId="33" fillId="0" borderId="4" xfId="1" applyFont="1" applyFill="1" applyBorder="1" applyAlignment="1" applyProtection="1">
      <alignment horizontal="center" vertical="center"/>
    </xf>
    <xf numFmtId="165" fontId="33" fillId="0" borderId="32" xfId="120" applyNumberFormat="1" applyFont="1" applyBorder="1" applyAlignment="1">
      <alignment horizontal="center" vertical="top"/>
    </xf>
    <xf numFmtId="167" fontId="33" fillId="21" borderId="32" xfId="110" applyNumberFormat="1" applyFont="1" applyBorder="1" applyAlignment="1">
      <alignment horizontal="center" vertical="top" wrapText="1"/>
    </xf>
    <xf numFmtId="166" fontId="33" fillId="21" borderId="32" xfId="110" applyNumberFormat="1" applyFont="1" applyBorder="1" applyAlignment="1">
      <alignment horizontal="center" vertical="top" wrapText="1"/>
    </xf>
    <xf numFmtId="166" fontId="33" fillId="36" borderId="32" xfId="120" applyNumberFormat="1" applyFont="1" applyFill="1" applyBorder="1">
      <alignment horizontal="right" vertical="top"/>
    </xf>
    <xf numFmtId="0" fontId="30" fillId="0" borderId="4" xfId="1" applyFont="1" applyFill="1" applyBorder="1" applyAlignment="1" applyProtection="1">
      <alignment horizontal="left" vertical="center"/>
    </xf>
    <xf numFmtId="0" fontId="30" fillId="0" borderId="4" xfId="1" applyFont="1" applyFill="1" applyBorder="1" applyAlignment="1" applyProtection="1">
      <alignment horizontal="center" vertical="center"/>
    </xf>
    <xf numFmtId="170" fontId="33" fillId="21" borderId="32" xfId="110" applyNumberFormat="1" applyFont="1" applyBorder="1" applyAlignment="1">
      <alignment horizontal="center" vertical="top" wrapText="1"/>
    </xf>
    <xf numFmtId="170" fontId="33" fillId="0" borderId="32" xfId="120" applyNumberFormat="1" applyFont="1" applyBorder="1" applyAlignment="1">
      <alignment horizontal="center" vertical="top"/>
    </xf>
    <xf numFmtId="170" fontId="33" fillId="21" borderId="3" xfId="110" applyNumberFormat="1" applyFont="1" applyAlignment="1">
      <alignment horizontal="center" vertical="top" wrapText="1"/>
    </xf>
    <xf numFmtId="170" fontId="33" fillId="0" borderId="3" xfId="120" applyNumberFormat="1" applyFont="1" applyAlignment="1">
      <alignment horizontal="center" vertical="top"/>
    </xf>
    <xf numFmtId="168" fontId="26" fillId="0" borderId="4" xfId="1" applyNumberFormat="1" applyFont="1" applyFill="1" applyBorder="1" applyAlignment="1" applyProtection="1">
      <alignment horizontal="right" vertical="center" wrapText="1"/>
    </xf>
    <xf numFmtId="168" fontId="33" fillId="0" borderId="4" xfId="1" applyNumberFormat="1" applyFont="1" applyFill="1" applyBorder="1" applyAlignment="1" applyProtection="1">
      <alignment horizontal="right" vertical="center" wrapText="1"/>
    </xf>
    <xf numFmtId="0" fontId="33" fillId="0" borderId="4" xfId="1" applyFont="1" applyBorder="1" applyAlignment="1">
      <alignment horizontal="right" vertical="center"/>
    </xf>
    <xf numFmtId="0" fontId="33" fillId="0" borderId="4" xfId="1" applyFont="1" applyBorder="1" applyAlignment="1">
      <alignment horizontal="center" vertical="center" wrapText="1"/>
    </xf>
    <xf numFmtId="170" fontId="33" fillId="0" borderId="4" xfId="1" applyNumberFormat="1" applyFont="1" applyBorder="1" applyAlignment="1">
      <alignment horizontal="center" vertical="center" wrapText="1"/>
    </xf>
    <xf numFmtId="171" fontId="33" fillId="0" borderId="4" xfId="1" applyNumberFormat="1" applyFont="1" applyFill="1" applyBorder="1" applyAlignment="1" applyProtection="1">
      <alignment horizontal="right" vertical="center" wrapText="1"/>
    </xf>
    <xf numFmtId="168" fontId="33" fillId="0" borderId="4" xfId="1" applyNumberFormat="1" applyFont="1" applyFill="1" applyBorder="1" applyAlignment="1" applyProtection="1">
      <alignment horizontal="center" vertical="center" wrapText="1"/>
    </xf>
    <xf numFmtId="172" fontId="33" fillId="0" borderId="4" xfId="1" applyNumberFormat="1" applyFont="1" applyFill="1" applyBorder="1" applyAlignment="1" applyProtection="1">
      <alignment vertical="center" wrapText="1"/>
    </xf>
    <xf numFmtId="43" fontId="26" fillId="0" borderId="4" xfId="1" applyNumberFormat="1" applyFont="1" applyBorder="1" applyAlignment="1">
      <alignment horizontal="center" vertical="center" wrapText="1"/>
    </xf>
    <xf numFmtId="10" fontId="26" fillId="0" borderId="4" xfId="1" applyNumberFormat="1" applyFont="1" applyFill="1" applyBorder="1" applyAlignment="1" applyProtection="1">
      <alignment vertical="center" wrapText="1"/>
    </xf>
    <xf numFmtId="172" fontId="26" fillId="0" borderId="4" xfId="1" applyNumberFormat="1" applyFont="1" applyFill="1" applyBorder="1" applyAlignment="1" applyProtection="1">
      <alignment vertical="center" wrapText="1"/>
    </xf>
    <xf numFmtId="168" fontId="26" fillId="0" borderId="4" xfId="1" applyNumberFormat="1" applyFont="1" applyFill="1" applyBorder="1" applyAlignment="1" applyProtection="1">
      <alignment vertical="center" wrapText="1"/>
    </xf>
    <xf numFmtId="172" fontId="33" fillId="0" borderId="4" xfId="1" applyNumberFormat="1" applyFont="1" applyFill="1" applyBorder="1" applyAlignment="1">
      <alignment vertical="center" wrapText="1"/>
    </xf>
    <xf numFmtId="173" fontId="33" fillId="0" borderId="4" xfId="1" applyNumberFormat="1" applyFont="1" applyFill="1" applyBorder="1" applyAlignment="1" applyProtection="1">
      <alignment horizontal="center" vertical="center" wrapText="1"/>
    </xf>
    <xf numFmtId="165" fontId="33" fillId="0" borderId="4" xfId="1" applyNumberFormat="1" applyFont="1" applyBorder="1" applyAlignment="1">
      <alignment horizontal="center" vertical="center" wrapText="1"/>
    </xf>
    <xf numFmtId="172" fontId="33" fillId="0" borderId="4" xfId="399" applyNumberFormat="1" applyFont="1" applyFill="1" applyBorder="1" applyAlignment="1" applyProtection="1">
      <alignment horizontal="center" vertical="center" wrapText="1"/>
    </xf>
    <xf numFmtId="168" fontId="33" fillId="36" borderId="32" xfId="110" applyNumberFormat="1" applyFont="1" applyFill="1" applyBorder="1" applyAlignment="1">
      <alignment vertical="top" wrapText="1"/>
    </xf>
    <xf numFmtId="168" fontId="33" fillId="36" borderId="4" xfId="1" applyNumberFormat="1" applyFont="1" applyFill="1" applyBorder="1" applyAlignment="1" applyProtection="1">
      <alignment vertical="top" wrapText="1"/>
    </xf>
    <xf numFmtId="168" fontId="33" fillId="36" borderId="4" xfId="1" applyNumberFormat="1" applyFont="1" applyFill="1" applyBorder="1" applyAlignment="1">
      <alignment vertical="top" wrapText="1"/>
    </xf>
    <xf numFmtId="0" fontId="26" fillId="0" borderId="37" xfId="1" applyFont="1" applyBorder="1" applyAlignment="1">
      <alignment horizontal="center" vertical="center" wrapText="1"/>
    </xf>
    <xf numFmtId="168" fontId="33" fillId="0" borderId="4" xfId="1" applyNumberFormat="1" applyFont="1" applyBorder="1" applyAlignment="1">
      <alignment horizontal="right" vertical="center" wrapText="1"/>
    </xf>
    <xf numFmtId="2" fontId="33" fillId="0" borderId="4" xfId="1" applyNumberFormat="1" applyFont="1" applyBorder="1" applyAlignment="1">
      <alignment horizontal="right" vertical="center" wrapText="1"/>
    </xf>
    <xf numFmtId="168" fontId="33" fillId="36" borderId="4" xfId="1" applyNumberFormat="1" applyFont="1" applyFill="1" applyBorder="1" applyAlignment="1">
      <alignment horizontal="center" vertical="top" wrapText="1"/>
    </xf>
    <xf numFmtId="168" fontId="26" fillId="0" borderId="4" xfId="1" applyNumberFormat="1" applyFont="1" applyBorder="1" applyAlignment="1" applyProtection="1">
      <alignment horizontal="center" vertical="top" wrapText="1"/>
    </xf>
    <xf numFmtId="168" fontId="27" fillId="0" borderId="34" xfId="0" applyNumberFormat="1" applyFont="1" applyBorder="1" applyAlignment="1">
      <alignment horizontal="right" vertical="center" wrapText="1"/>
    </xf>
    <xf numFmtId="0" fontId="27" fillId="0" borderId="34" xfId="0" applyFont="1" applyBorder="1" applyAlignment="1">
      <alignment horizontal="right" vertical="center" wrapText="1"/>
    </xf>
    <xf numFmtId="168" fontId="27" fillId="37" borderId="35" xfId="0" applyNumberFormat="1" applyFont="1" applyFill="1" applyBorder="1" applyAlignment="1">
      <alignment horizontal="right" vertical="center" wrapText="1"/>
    </xf>
    <xf numFmtId="0" fontId="30" fillId="0" borderId="25" xfId="1" applyFont="1" applyFill="1" applyBorder="1" applyAlignment="1" applyProtection="1">
      <alignment horizontal="center" vertical="center"/>
    </xf>
    <xf numFmtId="49" fontId="36" fillId="0" borderId="4" xfId="354" applyFont="1" applyFill="1" applyBorder="1">
      <alignment horizontal="center" vertical="top" wrapText="1"/>
    </xf>
    <xf numFmtId="0" fontId="30" fillId="0" borderId="21" xfId="1" applyFont="1" applyFill="1" applyBorder="1" applyAlignment="1" applyProtection="1">
      <alignment horizontal="left" vertical="center"/>
    </xf>
    <xf numFmtId="0" fontId="30" fillId="0" borderId="4" xfId="382" applyFont="1" applyFill="1" applyBorder="1">
      <alignment horizontal="left" vertical="top" wrapText="1"/>
    </xf>
    <xf numFmtId="168" fontId="27" fillId="0" borderId="4" xfId="0" applyNumberFormat="1" applyFont="1" applyBorder="1" applyAlignment="1">
      <alignment horizontal="right" vertical="center" wrapText="1"/>
    </xf>
    <xf numFmtId="168" fontId="27" fillId="0" borderId="34" xfId="0" applyNumberFormat="1" applyFont="1" applyBorder="1"/>
    <xf numFmtId="0" fontId="27" fillId="0" borderId="4" xfId="0" applyFont="1" applyBorder="1" applyAlignment="1">
      <alignment horizontal="right" vertical="center" wrapText="1"/>
    </xf>
    <xf numFmtId="168" fontId="27" fillId="37" borderId="26" xfId="0" applyNumberFormat="1" applyFont="1" applyFill="1" applyBorder="1" applyAlignment="1">
      <alignment horizontal="right" vertical="center" wrapText="1"/>
    </xf>
    <xf numFmtId="168" fontId="27" fillId="37" borderId="35" xfId="0" applyNumberFormat="1" applyFont="1" applyFill="1" applyBorder="1"/>
    <xf numFmtId="174" fontId="33" fillId="0" borderId="4" xfId="1" applyNumberFormat="1" applyFont="1" applyBorder="1" applyAlignment="1">
      <alignment horizontal="right" vertical="center" wrapText="1"/>
    </xf>
    <xf numFmtId="0" fontId="28" fillId="0" borderId="0" xfId="1" applyFont="1" applyAlignment="1">
      <alignment horizontal="center" wrapText="1"/>
    </xf>
    <xf numFmtId="0" fontId="28" fillId="0" borderId="22" xfId="1" applyFont="1" applyBorder="1" applyAlignment="1">
      <alignment horizontal="center" wrapText="1"/>
    </xf>
    <xf numFmtId="0" fontId="28" fillId="0" borderId="22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25" fillId="0" borderId="33" xfId="1" applyFont="1" applyBorder="1" applyAlignment="1">
      <alignment horizontal="center" vertical="center" wrapText="1"/>
    </xf>
    <xf numFmtId="0" fontId="25" fillId="0" borderId="17" xfId="1" applyFont="1" applyBorder="1" applyAlignment="1" applyProtection="1">
      <alignment horizontal="center" vertical="center" wrapText="1"/>
    </xf>
    <xf numFmtId="0" fontId="25" fillId="0" borderId="33" xfId="1" applyFont="1" applyBorder="1" applyAlignment="1" applyProtection="1">
      <alignment horizontal="center" vertical="center" wrapText="1"/>
    </xf>
    <xf numFmtId="0" fontId="33" fillId="0" borderId="13" xfId="1" applyFont="1" applyBorder="1" applyAlignment="1">
      <alignment horizontal="center" vertical="center" wrapText="1"/>
    </xf>
    <xf numFmtId="0" fontId="33" fillId="0" borderId="15" xfId="1" applyFont="1" applyBorder="1" applyAlignment="1">
      <alignment horizontal="center" vertical="center" wrapText="1"/>
    </xf>
    <xf numFmtId="0" fontId="33" fillId="0" borderId="16" xfId="1" applyFont="1" applyBorder="1" applyAlignment="1">
      <alignment horizontal="center" vertical="center" wrapText="1"/>
    </xf>
    <xf numFmtId="0" fontId="33" fillId="36" borderId="13" xfId="1" applyFont="1" applyFill="1" applyBorder="1" applyAlignment="1">
      <alignment horizontal="center" vertical="center" wrapText="1"/>
    </xf>
    <xf numFmtId="0" fontId="33" fillId="36" borderId="15" xfId="1" applyFont="1" applyFill="1" applyBorder="1" applyAlignment="1">
      <alignment horizontal="center" vertical="center" wrapText="1"/>
    </xf>
    <xf numFmtId="0" fontId="33" fillId="36" borderId="16" xfId="1" applyFont="1" applyFill="1" applyBorder="1" applyAlignment="1">
      <alignment horizontal="center" vertical="center" wrapText="1"/>
    </xf>
    <xf numFmtId="0" fontId="26" fillId="0" borderId="17" xfId="1" applyFont="1" applyFill="1" applyBorder="1" applyAlignment="1" applyProtection="1">
      <alignment horizontal="center" vertical="center" wrapText="1"/>
    </xf>
    <xf numFmtId="0" fontId="26" fillId="0" borderId="33" xfId="1" applyFont="1" applyFill="1" applyBorder="1" applyAlignment="1" applyProtection="1">
      <alignment horizontal="center" vertical="center" wrapText="1"/>
    </xf>
    <xf numFmtId="0" fontId="25" fillId="0" borderId="17" xfId="1" applyFont="1" applyFill="1" applyBorder="1" applyAlignment="1" applyProtection="1">
      <alignment horizontal="center" vertical="center"/>
    </xf>
    <xf numFmtId="0" fontId="25" fillId="0" borderId="33" xfId="1" applyFont="1" applyFill="1" applyBorder="1" applyAlignment="1" applyProtection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/>
    </xf>
    <xf numFmtId="0" fontId="31" fillId="0" borderId="0" xfId="1" applyFont="1" applyAlignment="1">
      <alignment horizontal="center" wrapText="1"/>
    </xf>
    <xf numFmtId="0" fontId="26" fillId="0" borderId="17" xfId="1" applyFont="1" applyFill="1" applyBorder="1" applyAlignment="1">
      <alignment horizontal="center" vertical="center" wrapText="1"/>
    </xf>
    <xf numFmtId="0" fontId="26" fillId="0" borderId="33" xfId="1" applyFont="1" applyFill="1" applyBorder="1" applyAlignment="1">
      <alignment horizontal="center" vertical="center" wrapText="1"/>
    </xf>
    <xf numFmtId="0" fontId="26" fillId="0" borderId="18" xfId="1" applyFont="1" applyFill="1" applyBorder="1" applyAlignment="1" applyProtection="1">
      <alignment horizontal="center" vertical="center" wrapText="1"/>
    </xf>
    <xf numFmtId="0" fontId="26" fillId="0" borderId="36" xfId="1" applyFont="1" applyFill="1" applyBorder="1" applyAlignment="1" applyProtection="1">
      <alignment horizontal="center" vertical="center" wrapText="1"/>
    </xf>
    <xf numFmtId="0" fontId="26" fillId="36" borderId="13" xfId="1" applyFont="1" applyFill="1" applyBorder="1" applyAlignment="1">
      <alignment horizontal="center" vertical="center" wrapText="1"/>
    </xf>
    <xf numFmtId="0" fontId="26" fillId="36" borderId="15" xfId="1" applyFont="1" applyFill="1" applyBorder="1" applyAlignment="1">
      <alignment horizontal="center" vertical="center" wrapText="1"/>
    </xf>
    <xf numFmtId="0" fontId="26" fillId="36" borderId="16" xfId="1" applyFont="1" applyFill="1" applyBorder="1" applyAlignment="1">
      <alignment horizontal="center" vertical="center" wrapText="1"/>
    </xf>
    <xf numFmtId="0" fontId="25" fillId="36" borderId="17" xfId="1" applyFont="1" applyFill="1" applyBorder="1" applyAlignment="1">
      <alignment horizontal="center" vertical="center" wrapText="1"/>
    </xf>
    <xf numFmtId="0" fontId="25" fillId="36" borderId="14" xfId="1" applyFont="1" applyFill="1" applyBorder="1" applyAlignment="1">
      <alignment horizontal="center" vertical="center" wrapText="1"/>
    </xf>
    <xf numFmtId="0" fontId="25" fillId="36" borderId="17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33" xfId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17" xfId="1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 wrapText="1"/>
    </xf>
    <xf numFmtId="0" fontId="28" fillId="0" borderId="19" xfId="1" applyFont="1" applyBorder="1" applyAlignment="1" applyProtection="1">
      <alignment horizontal="center" vertical="center" wrapText="1"/>
    </xf>
    <xf numFmtId="0" fontId="28" fillId="0" borderId="20" xfId="1" applyFont="1" applyBorder="1" applyAlignment="1" applyProtection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37" borderId="24" xfId="0" applyFont="1" applyFill="1" applyBorder="1" applyAlignment="1">
      <alignment horizontal="center" vertical="center" wrapText="1"/>
    </xf>
    <xf numFmtId="0" fontId="29" fillId="37" borderId="31" xfId="0" applyFont="1" applyFill="1" applyBorder="1" applyAlignment="1">
      <alignment horizontal="center" vertical="center" wrapText="1"/>
    </xf>
  </cellXfs>
  <cellStyles count="400">
    <cellStyle name="20% - Акцент1 2" xfId="3"/>
    <cellStyle name="20% - Акцент1 3" xfId="4"/>
    <cellStyle name="20% - Акцент1 4" xfId="5"/>
    <cellStyle name="20% - Акцент1 5" xfId="2"/>
    <cellStyle name="20% - Акцент2 2" xfId="7"/>
    <cellStyle name="20% - Акцент2 3" xfId="8"/>
    <cellStyle name="20% - Акцент2 4" xfId="9"/>
    <cellStyle name="20% - Акцент2 5" xfId="6"/>
    <cellStyle name="20% - Акцент3 2" xfId="11"/>
    <cellStyle name="20% - Акцент3 3" xfId="12"/>
    <cellStyle name="20% - Акцент3 4" xfId="13"/>
    <cellStyle name="20% - Акцент3 5" xfId="10"/>
    <cellStyle name="20% - Акцент4 2" xfId="15"/>
    <cellStyle name="20% - Акцент4 3" xfId="16"/>
    <cellStyle name="20% - Акцент4 4" xfId="17"/>
    <cellStyle name="20% - Акцент4 5" xfId="14"/>
    <cellStyle name="20% - Акцент5 2" xfId="19"/>
    <cellStyle name="20% - Акцент5 3" xfId="20"/>
    <cellStyle name="20% - Акцент5 4" xfId="21"/>
    <cellStyle name="20% - Акцент5 5" xfId="18"/>
    <cellStyle name="20% - Акцент6 2" xfId="23"/>
    <cellStyle name="20% - Акцент6 3" xfId="24"/>
    <cellStyle name="20% - Акцент6 4" xfId="25"/>
    <cellStyle name="20% - Акцент6 5" xfId="22"/>
    <cellStyle name="40% - Акцент1 2" xfId="27"/>
    <cellStyle name="40% - Акцент1 3" xfId="28"/>
    <cellStyle name="40% - Акцент1 4" xfId="29"/>
    <cellStyle name="40% - Акцент1 5" xfId="26"/>
    <cellStyle name="40% - Акцент2 2" xfId="31"/>
    <cellStyle name="40% - Акцент2 3" xfId="32"/>
    <cellStyle name="40% - Акцент2 4" xfId="33"/>
    <cellStyle name="40% - Акцент2 5" xfId="30"/>
    <cellStyle name="40% - Акцент3 2" xfId="35"/>
    <cellStyle name="40% - Акцент3 3" xfId="36"/>
    <cellStyle name="40% - Акцент3 4" xfId="37"/>
    <cellStyle name="40% - Акцент3 5" xfId="34"/>
    <cellStyle name="40% - Акцент4 2" xfId="39"/>
    <cellStyle name="40% - Акцент4 3" xfId="40"/>
    <cellStyle name="40% - Акцент4 4" xfId="41"/>
    <cellStyle name="40% - Акцент4 5" xfId="38"/>
    <cellStyle name="40% - Акцент5 2" xfId="43"/>
    <cellStyle name="40% - Акцент5 3" xfId="44"/>
    <cellStyle name="40% - Акцент5 4" xfId="45"/>
    <cellStyle name="40% - Акцент5 5" xfId="42"/>
    <cellStyle name="40% - Акцент6 2" xfId="47"/>
    <cellStyle name="40% - Акцент6 3" xfId="48"/>
    <cellStyle name="40% - Акцент6 4" xfId="49"/>
    <cellStyle name="40% - Акцент6 5" xfId="46"/>
    <cellStyle name="60% - Акцент1 2" xfId="51"/>
    <cellStyle name="60% - Акцент1 3" xfId="52"/>
    <cellStyle name="60% - Акцент1 4" xfId="53"/>
    <cellStyle name="60% - Акцент1 5" xfId="50"/>
    <cellStyle name="60% - Акцент2 2" xfId="55"/>
    <cellStyle name="60% - Акцент2 3" xfId="56"/>
    <cellStyle name="60% - Акцент2 4" xfId="57"/>
    <cellStyle name="60% - Акцент2 5" xfId="54"/>
    <cellStyle name="60% - Акцент3 2" xfId="59"/>
    <cellStyle name="60% - Акцент3 3" xfId="60"/>
    <cellStyle name="60% - Акцент3 4" xfId="61"/>
    <cellStyle name="60% - Акцент3 5" xfId="58"/>
    <cellStyle name="60% - Акцент4 2" xfId="63"/>
    <cellStyle name="60% - Акцент4 3" xfId="64"/>
    <cellStyle name="60% - Акцент4 4" xfId="65"/>
    <cellStyle name="60% - Акцент4 5" xfId="62"/>
    <cellStyle name="60% - Акцент5 2" xfId="67"/>
    <cellStyle name="60% - Акцент5 3" xfId="68"/>
    <cellStyle name="60% - Акцент5 4" xfId="69"/>
    <cellStyle name="60% - Акцент5 5" xfId="66"/>
    <cellStyle name="60% - Акцент6 2" xfId="71"/>
    <cellStyle name="60% - Акцент6 3" xfId="72"/>
    <cellStyle name="60% - Акцент6 4" xfId="73"/>
    <cellStyle name="60% - Акцент6 5" xfId="70"/>
    <cellStyle name="Акцент1 2" xfId="75"/>
    <cellStyle name="Акцент1 3" xfId="76"/>
    <cellStyle name="Акцент1 4" xfId="77"/>
    <cellStyle name="Акцент1 5" xfId="74"/>
    <cellStyle name="Акцент2 2" xfId="79"/>
    <cellStyle name="Акцент2 3" xfId="80"/>
    <cellStyle name="Акцент2 4" xfId="81"/>
    <cellStyle name="Акцент2 5" xfId="78"/>
    <cellStyle name="Акцент3 2" xfId="83"/>
    <cellStyle name="Акцент3 3" xfId="84"/>
    <cellStyle name="Акцент3 4" xfId="85"/>
    <cellStyle name="Акцент3 5" xfId="82"/>
    <cellStyle name="Акцент4 2" xfId="87"/>
    <cellStyle name="Акцент4 3" xfId="88"/>
    <cellStyle name="Акцент4 4" xfId="89"/>
    <cellStyle name="Акцент4 5" xfId="86"/>
    <cellStyle name="Акцент5 2" xfId="91"/>
    <cellStyle name="Акцент5 3" xfId="92"/>
    <cellStyle name="Акцент5 4" xfId="93"/>
    <cellStyle name="Акцент5 5" xfId="90"/>
    <cellStyle name="Акцент6 2" xfId="95"/>
    <cellStyle name="Акцент6 3" xfId="96"/>
    <cellStyle name="Акцент6 4" xfId="97"/>
    <cellStyle name="Акцент6 5" xfId="94"/>
    <cellStyle name="Ввод  2" xfId="99"/>
    <cellStyle name="Ввод  3" xfId="100"/>
    <cellStyle name="Ввод  4" xfId="101"/>
    <cellStyle name="Ввод  5" xfId="98"/>
    <cellStyle name="Вывод 2" xfId="103"/>
    <cellStyle name="Вывод 3" xfId="104"/>
    <cellStyle name="Вывод 4" xfId="105"/>
    <cellStyle name="Вывод 5" xfId="102"/>
    <cellStyle name="Вычисление 2" xfId="107"/>
    <cellStyle name="Вычисление 3" xfId="108"/>
    <cellStyle name="Вычисление 4" xfId="109"/>
    <cellStyle name="Вычисление 5" xfId="106"/>
    <cellStyle name="Данные (редактируемые)" xfId="110"/>
    <cellStyle name="Данные (редактируемые) 2" xfId="111"/>
    <cellStyle name="Данные (редактируемые) 3" xfId="112"/>
    <cellStyle name="Данные (редактируемые) 4" xfId="113"/>
    <cellStyle name="Данные (редактируемые) 5" xfId="114"/>
    <cellStyle name="Данные (редактируемые) 6" xfId="115"/>
    <cellStyle name="Данные (редактируемые) 7" xfId="116"/>
    <cellStyle name="Данные (редактируемые) 8" xfId="117"/>
    <cellStyle name="Данные (редактируемые) 9" xfId="118"/>
    <cellStyle name="Данные (редактируемые)_2.3" xfId="119"/>
    <cellStyle name="Данные (только для чтения)" xfId="120"/>
    <cellStyle name="Данные (только для чтения) 2" xfId="121"/>
    <cellStyle name="Данные (только для чтения) 3" xfId="122"/>
    <cellStyle name="Данные (только для чтения) 4" xfId="123"/>
    <cellStyle name="Данные (только для чтения) 5" xfId="124"/>
    <cellStyle name="Данные (только для чтения) 6" xfId="125"/>
    <cellStyle name="Данные (только для чтения) 7" xfId="126"/>
    <cellStyle name="Данные (только для чтения) 8" xfId="127"/>
    <cellStyle name="Данные (только для чтения) 9" xfId="128"/>
    <cellStyle name="Данные для удаления" xfId="129"/>
    <cellStyle name="Данные для удаления 2" xfId="130"/>
    <cellStyle name="Данные для удаления 3" xfId="131"/>
    <cellStyle name="Данные для удаления 4" xfId="132"/>
    <cellStyle name="Данные для удаления 5" xfId="133"/>
    <cellStyle name="Данные для удаления 6" xfId="134"/>
    <cellStyle name="Данные для удаления 7" xfId="135"/>
    <cellStyle name="Данные для удаления 8" xfId="136"/>
    <cellStyle name="Заголовки полей" xfId="137"/>
    <cellStyle name="Заголовки полей [печать]" xfId="138"/>
    <cellStyle name="Заголовки полей [печать] 2" xfId="139"/>
    <cellStyle name="Заголовки полей [печать] 3" xfId="140"/>
    <cellStyle name="Заголовки полей [печать] 4" xfId="141"/>
    <cellStyle name="Заголовки полей [печать] 5" xfId="142"/>
    <cellStyle name="Заголовки полей [печать] 6" xfId="143"/>
    <cellStyle name="Заголовки полей [печать] 7" xfId="144"/>
    <cellStyle name="Заголовки полей [печать] 8" xfId="145"/>
    <cellStyle name="Заголовки полей 2" xfId="146"/>
    <cellStyle name="Заголовки полей 3" xfId="147"/>
    <cellStyle name="Заголовки полей 4" xfId="148"/>
    <cellStyle name="Заголовки полей 5" xfId="149"/>
    <cellStyle name="Заголовки полей 6" xfId="150"/>
    <cellStyle name="Заголовки полей 7" xfId="151"/>
    <cellStyle name="Заголовки полей 8" xfId="152"/>
    <cellStyle name="Заголовок 1 2" xfId="154"/>
    <cellStyle name="Заголовок 1 3" xfId="155"/>
    <cellStyle name="Заголовок 1 4" xfId="156"/>
    <cellStyle name="Заголовок 1 5" xfId="153"/>
    <cellStyle name="Заголовок 2 2" xfId="158"/>
    <cellStyle name="Заголовок 2 3" xfId="159"/>
    <cellStyle name="Заголовок 2 4" xfId="160"/>
    <cellStyle name="Заголовок 2 5" xfId="157"/>
    <cellStyle name="Заголовок 3 2" xfId="162"/>
    <cellStyle name="Заголовок 3 3" xfId="163"/>
    <cellStyle name="Заголовок 3 4" xfId="164"/>
    <cellStyle name="Заголовок 3 5" xfId="161"/>
    <cellStyle name="Заголовок 4 2" xfId="166"/>
    <cellStyle name="Заголовок 4 3" xfId="167"/>
    <cellStyle name="Заголовок 4 4" xfId="168"/>
    <cellStyle name="Заголовок 4 5" xfId="165"/>
    <cellStyle name="Заголовок меры" xfId="169"/>
    <cellStyle name="Заголовок меры 2" xfId="170"/>
    <cellStyle name="Заголовок меры 3" xfId="171"/>
    <cellStyle name="Заголовок меры 4" xfId="172"/>
    <cellStyle name="Заголовок меры 5" xfId="173"/>
    <cellStyle name="Заголовок меры 6" xfId="174"/>
    <cellStyle name="Заголовок меры 7" xfId="175"/>
    <cellStyle name="Заголовок меры 8" xfId="176"/>
    <cellStyle name="Заголовок показателя [печать]" xfId="177"/>
    <cellStyle name="Заголовок показателя [печать] 2" xfId="178"/>
    <cellStyle name="Заголовок показателя [печать] 3" xfId="179"/>
    <cellStyle name="Заголовок показателя [печать] 4" xfId="180"/>
    <cellStyle name="Заголовок показателя [печать] 5" xfId="181"/>
    <cellStyle name="Заголовок показателя [печать] 6" xfId="182"/>
    <cellStyle name="Заголовок показателя [печать] 7" xfId="183"/>
    <cellStyle name="Заголовок показателя [печать] 8" xfId="184"/>
    <cellStyle name="Заголовок показателя константы" xfId="185"/>
    <cellStyle name="Заголовок показателя константы 2" xfId="186"/>
    <cellStyle name="Заголовок показателя константы 3" xfId="187"/>
    <cellStyle name="Заголовок показателя константы 4" xfId="188"/>
    <cellStyle name="Заголовок показателя константы 5" xfId="189"/>
    <cellStyle name="Заголовок показателя константы 6" xfId="190"/>
    <cellStyle name="Заголовок показателя константы 7" xfId="191"/>
    <cellStyle name="Заголовок показателя константы 8" xfId="192"/>
    <cellStyle name="Заголовок результата расчета" xfId="193"/>
    <cellStyle name="Заголовок результата расчета 2" xfId="194"/>
    <cellStyle name="Заголовок результата расчета 3" xfId="195"/>
    <cellStyle name="Заголовок результата расчета 4" xfId="196"/>
    <cellStyle name="Заголовок результата расчета 5" xfId="197"/>
    <cellStyle name="Заголовок результата расчета 6" xfId="198"/>
    <cellStyle name="Заголовок результата расчета 7" xfId="199"/>
    <cellStyle name="Заголовок результата расчета 8" xfId="200"/>
    <cellStyle name="Заголовок свободного показателя" xfId="201"/>
    <cellStyle name="Заголовок свободного показателя 2" xfId="202"/>
    <cellStyle name="Заголовок свободного показателя 3" xfId="203"/>
    <cellStyle name="Заголовок свободного показателя 4" xfId="204"/>
    <cellStyle name="Заголовок свободного показателя 5" xfId="205"/>
    <cellStyle name="Заголовок свободного показателя 6" xfId="206"/>
    <cellStyle name="Заголовок свободного показателя 7" xfId="207"/>
    <cellStyle name="Заголовок свободного показателя 8" xfId="208"/>
    <cellStyle name="Значение фильтра" xfId="209"/>
    <cellStyle name="Значение фильтра [печать]" xfId="210"/>
    <cellStyle name="Значение фильтра [печать] 2" xfId="211"/>
    <cellStyle name="Значение фильтра [печать] 3" xfId="212"/>
    <cellStyle name="Значение фильтра [печать] 4" xfId="213"/>
    <cellStyle name="Значение фильтра [печать] 5" xfId="214"/>
    <cellStyle name="Значение фильтра [печать] 6" xfId="215"/>
    <cellStyle name="Значение фильтра [печать] 7" xfId="216"/>
    <cellStyle name="Значение фильтра [печать] 8" xfId="217"/>
    <cellStyle name="Значение фильтра 2" xfId="218"/>
    <cellStyle name="Значение фильтра 3" xfId="219"/>
    <cellStyle name="Значение фильтра 4" xfId="220"/>
    <cellStyle name="Значение фильтра 5" xfId="221"/>
    <cellStyle name="Значение фильтра 6" xfId="222"/>
    <cellStyle name="Значение фильтра 7" xfId="223"/>
    <cellStyle name="Значение фильтра 8" xfId="224"/>
    <cellStyle name="Информация о задаче" xfId="225"/>
    <cellStyle name="Информация о задаче 2" xfId="226"/>
    <cellStyle name="Информация о задаче 3" xfId="227"/>
    <cellStyle name="Информация о задаче 4" xfId="228"/>
    <cellStyle name="Информация о задаче 5" xfId="229"/>
    <cellStyle name="Информация о задаче 6" xfId="230"/>
    <cellStyle name="Информация о задаче 7" xfId="231"/>
    <cellStyle name="Информация о задаче 8" xfId="232"/>
    <cellStyle name="Итог 2" xfId="234"/>
    <cellStyle name="Итог 3" xfId="235"/>
    <cellStyle name="Итог 4" xfId="236"/>
    <cellStyle name="Итог 5" xfId="233"/>
    <cellStyle name="Контрольная ячейка 2" xfId="238"/>
    <cellStyle name="Контрольная ячейка 3" xfId="239"/>
    <cellStyle name="Контрольная ячейка 4" xfId="240"/>
    <cellStyle name="Контрольная ячейка 5" xfId="237"/>
    <cellStyle name="Название 2" xfId="242"/>
    <cellStyle name="Название 3" xfId="243"/>
    <cellStyle name="Название 4" xfId="244"/>
    <cellStyle name="Название 5" xfId="241"/>
    <cellStyle name="Нейтральный 2" xfId="246"/>
    <cellStyle name="Нейтральный 3" xfId="247"/>
    <cellStyle name="Нейтральный 4" xfId="248"/>
    <cellStyle name="Нейтральный 5" xfId="245"/>
    <cellStyle name="Обычный" xfId="0" builtinId="0"/>
    <cellStyle name="Обычный 10" xfId="1"/>
    <cellStyle name="Обычный 16" xfId="249"/>
    <cellStyle name="Обычный 2" xfId="250"/>
    <cellStyle name="Обычный 2 10" xfId="251"/>
    <cellStyle name="Обычный 2 11" xfId="252"/>
    <cellStyle name="Обычный 2 12" xfId="253"/>
    <cellStyle name="Обычный 2 13" xfId="254"/>
    <cellStyle name="Обычный 2 14" xfId="255"/>
    <cellStyle name="Обычный 2 15" xfId="256"/>
    <cellStyle name="Обычный 2 16" xfId="257"/>
    <cellStyle name="Обычный 2 17" xfId="258"/>
    <cellStyle name="Обычный 2 18" xfId="259"/>
    <cellStyle name="Обычный 2 19" xfId="260"/>
    <cellStyle name="Обычный 2 2" xfId="261"/>
    <cellStyle name="Обычный 2 20" xfId="262"/>
    <cellStyle name="Обычный 2 21" xfId="263"/>
    <cellStyle name="Обычный 2 28" xfId="264"/>
    <cellStyle name="Обычный 2 3" xfId="265"/>
    <cellStyle name="Обычный 2 4" xfId="266"/>
    <cellStyle name="Обычный 2 5" xfId="267"/>
    <cellStyle name="Обычный 2 6" xfId="268"/>
    <cellStyle name="Обычный 2 7" xfId="269"/>
    <cellStyle name="Обычный 2 8" xfId="270"/>
    <cellStyle name="Обычный 2 9" xfId="271"/>
    <cellStyle name="Обычный 3" xfId="272"/>
    <cellStyle name="Обычный 3 2" xfId="273"/>
    <cellStyle name="Обычный 3 3" xfId="274"/>
    <cellStyle name="Обычный 3 4" xfId="275"/>
    <cellStyle name="Обычный 3 5" xfId="276"/>
    <cellStyle name="Обычный 3 6" xfId="277"/>
    <cellStyle name="Обычный 3 7" xfId="278"/>
    <cellStyle name="Обычный 3 8" xfId="279"/>
    <cellStyle name="Обычный 4" xfId="280"/>
    <cellStyle name="Обычный 4 2" xfId="281"/>
    <cellStyle name="Обычный 4 3" xfId="282"/>
    <cellStyle name="Обычный 4 4" xfId="283"/>
    <cellStyle name="Обычный 4 5" xfId="284"/>
    <cellStyle name="Обычный 5" xfId="285"/>
    <cellStyle name="Обычный 5 2" xfId="286"/>
    <cellStyle name="Обычный 5 3" xfId="287"/>
    <cellStyle name="Обычный 5 4" xfId="288"/>
    <cellStyle name="Обычный 5 5" xfId="289"/>
    <cellStyle name="Обычный 6" xfId="290"/>
    <cellStyle name="Обычный 7" xfId="291"/>
    <cellStyle name="Обычный 8" xfId="292"/>
    <cellStyle name="Обычный 9" xfId="293"/>
    <cellStyle name="Отдельная ячейка" xfId="294"/>
    <cellStyle name="Отдельная ячейка - константа" xfId="295"/>
    <cellStyle name="Отдельная ячейка - константа [печать]" xfId="296"/>
    <cellStyle name="Отдельная ячейка - константа [печать] 2" xfId="297"/>
    <cellStyle name="Отдельная ячейка - константа [печать] 3" xfId="298"/>
    <cellStyle name="Отдельная ячейка - константа [печать] 4" xfId="299"/>
    <cellStyle name="Отдельная ячейка - константа [печать] 5" xfId="300"/>
    <cellStyle name="Отдельная ячейка - константа [печать] 6" xfId="301"/>
    <cellStyle name="Отдельная ячейка - константа [печать] 7" xfId="302"/>
    <cellStyle name="Отдельная ячейка - константа [печать] 8" xfId="303"/>
    <cellStyle name="Отдельная ячейка - константа 2" xfId="304"/>
    <cellStyle name="Отдельная ячейка - константа 3" xfId="305"/>
    <cellStyle name="Отдельная ячейка - константа 4" xfId="306"/>
    <cellStyle name="Отдельная ячейка - константа 5" xfId="307"/>
    <cellStyle name="Отдельная ячейка - константа 6" xfId="308"/>
    <cellStyle name="Отдельная ячейка - константа 7" xfId="309"/>
    <cellStyle name="Отдельная ячейка - константа 8" xfId="310"/>
    <cellStyle name="Отдельная ячейка [печать]" xfId="311"/>
    <cellStyle name="Отдельная ячейка [печать] 2" xfId="312"/>
    <cellStyle name="Отдельная ячейка [печать] 3" xfId="313"/>
    <cellStyle name="Отдельная ячейка [печать] 4" xfId="314"/>
    <cellStyle name="Отдельная ячейка [печать] 5" xfId="315"/>
    <cellStyle name="Отдельная ячейка [печать] 6" xfId="316"/>
    <cellStyle name="Отдельная ячейка [печать] 7" xfId="317"/>
    <cellStyle name="Отдельная ячейка [печать] 8" xfId="318"/>
    <cellStyle name="Отдельная ячейка 2" xfId="319"/>
    <cellStyle name="Отдельная ячейка 3" xfId="320"/>
    <cellStyle name="Отдельная ячейка 4" xfId="321"/>
    <cellStyle name="Отдельная ячейка 5" xfId="322"/>
    <cellStyle name="Отдельная ячейка 6" xfId="323"/>
    <cellStyle name="Отдельная ячейка 7" xfId="324"/>
    <cellStyle name="Отдельная ячейка 8" xfId="325"/>
    <cellStyle name="Отдельная ячейка-результат" xfId="326"/>
    <cellStyle name="Отдельная ячейка-результат [печать]" xfId="327"/>
    <cellStyle name="Отдельная ячейка-результат [печать] 2" xfId="328"/>
    <cellStyle name="Отдельная ячейка-результат [печать] 3" xfId="329"/>
    <cellStyle name="Отдельная ячейка-результат [печать] 4" xfId="330"/>
    <cellStyle name="Отдельная ячейка-результат [печать] 5" xfId="331"/>
    <cellStyle name="Отдельная ячейка-результат [печать] 6" xfId="332"/>
    <cellStyle name="Отдельная ячейка-результат [печать] 7" xfId="333"/>
    <cellStyle name="Отдельная ячейка-результат [печать] 8" xfId="334"/>
    <cellStyle name="Отдельная ячейка-результат 2" xfId="335"/>
    <cellStyle name="Отдельная ячейка-результат 3" xfId="336"/>
    <cellStyle name="Отдельная ячейка-результат 4" xfId="337"/>
    <cellStyle name="Отдельная ячейка-результат 5" xfId="338"/>
    <cellStyle name="Отдельная ячейка-результат 6" xfId="339"/>
    <cellStyle name="Отдельная ячейка-результат 7" xfId="340"/>
    <cellStyle name="Отдельная ячейка-результат 8" xfId="341"/>
    <cellStyle name="Плохой 2" xfId="343"/>
    <cellStyle name="Плохой 3" xfId="344"/>
    <cellStyle name="Плохой 4" xfId="345"/>
    <cellStyle name="Плохой 5" xfId="342"/>
    <cellStyle name="Пояснение 2" xfId="347"/>
    <cellStyle name="Пояснение 3" xfId="348"/>
    <cellStyle name="Пояснение 4" xfId="349"/>
    <cellStyle name="Пояснение 5" xfId="346"/>
    <cellStyle name="Примечание 2" xfId="351"/>
    <cellStyle name="Примечание 3" xfId="352"/>
    <cellStyle name="Примечание 4" xfId="353"/>
    <cellStyle name="Примечание 5" xfId="350"/>
    <cellStyle name="Процентный" xfId="399" builtinId="5"/>
    <cellStyle name="Свойства элементов измерения" xfId="354"/>
    <cellStyle name="Свойства элементов измерения [печать]" xfId="355"/>
    <cellStyle name="Свойства элементов измерения [печать] 2" xfId="356"/>
    <cellStyle name="Свойства элементов измерения [печать] 3" xfId="357"/>
    <cellStyle name="Свойства элементов измерения [печать] 4" xfId="358"/>
    <cellStyle name="Свойства элементов измерения [печать] 5" xfId="359"/>
    <cellStyle name="Свойства элементов измерения [печать] 6" xfId="360"/>
    <cellStyle name="Свойства элементов измерения [печать] 7" xfId="361"/>
    <cellStyle name="Свойства элементов измерения [печать] 8" xfId="362"/>
    <cellStyle name="Свойства элементов измерения 2" xfId="363"/>
    <cellStyle name="Свойства элементов измерения 3" xfId="364"/>
    <cellStyle name="Свойства элементов измерения 4" xfId="365"/>
    <cellStyle name="Свойства элементов измерения 5" xfId="366"/>
    <cellStyle name="Свойства элементов измерения 6" xfId="367"/>
    <cellStyle name="Свойства элементов измерения 7" xfId="368"/>
    <cellStyle name="Свойства элементов измерения 8" xfId="369"/>
    <cellStyle name="Связанная ячейка 2" xfId="371"/>
    <cellStyle name="Связанная ячейка 3" xfId="372"/>
    <cellStyle name="Связанная ячейка 4" xfId="373"/>
    <cellStyle name="Связанная ячейка 5" xfId="370"/>
    <cellStyle name="Текст предупреждения 2" xfId="375"/>
    <cellStyle name="Текст предупреждения 3" xfId="376"/>
    <cellStyle name="Текст предупреждения 4" xfId="377"/>
    <cellStyle name="Текст предупреждения 5" xfId="374"/>
    <cellStyle name="Хороший 2" xfId="379"/>
    <cellStyle name="Хороший 3" xfId="380"/>
    <cellStyle name="Хороший 4" xfId="381"/>
    <cellStyle name="Хороший 5" xfId="378"/>
    <cellStyle name="Элементы осей" xfId="382"/>
    <cellStyle name="Элементы осей [печать]" xfId="383"/>
    <cellStyle name="Элементы осей [печать] 2" xfId="384"/>
    <cellStyle name="Элементы осей [печать] 3" xfId="385"/>
    <cellStyle name="Элементы осей [печать] 4" xfId="386"/>
    <cellStyle name="Элементы осей [печать] 5" xfId="387"/>
    <cellStyle name="Элементы осей [печать] 6" xfId="388"/>
    <cellStyle name="Элементы осей [печать] 7" xfId="389"/>
    <cellStyle name="Элементы осей [печать] 8" xfId="390"/>
    <cellStyle name="Элементы осей 2" xfId="391"/>
    <cellStyle name="Элементы осей 3" xfId="392"/>
    <cellStyle name="Элементы осей 4" xfId="393"/>
    <cellStyle name="Элементы осей 5" xfId="394"/>
    <cellStyle name="Элементы осей 6" xfId="395"/>
    <cellStyle name="Элементы осей 7" xfId="396"/>
    <cellStyle name="Элементы осей 8" xfId="397"/>
    <cellStyle name="Элементы осей 9" xfId="39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3" sqref="C3"/>
    </sheetView>
  </sheetViews>
  <sheetFormatPr defaultRowHeight="15" x14ac:dyDescent="0.25"/>
  <cols>
    <col min="2" max="2" width="36.7109375" customWidth="1"/>
    <col min="3" max="3" width="32.85546875" customWidth="1"/>
  </cols>
  <sheetData>
    <row r="1" spans="1:5" ht="15" customHeight="1" x14ac:dyDescent="0.25">
      <c r="A1" s="117" t="s">
        <v>0</v>
      </c>
      <c r="B1" s="117"/>
      <c r="C1" s="117"/>
      <c r="D1" s="117"/>
      <c r="E1" s="117"/>
    </row>
    <row r="2" spans="1:5" ht="15.75" thickBot="1" x14ac:dyDescent="0.3">
      <c r="A2" s="1"/>
      <c r="B2" s="1"/>
      <c r="C2" s="1"/>
      <c r="D2" s="1"/>
      <c r="E2" s="1"/>
    </row>
    <row r="3" spans="1:5" ht="130.5" customHeight="1" x14ac:dyDescent="0.25">
      <c r="A3" s="40" t="s">
        <v>1</v>
      </c>
      <c r="B3" s="41" t="s">
        <v>2</v>
      </c>
      <c r="C3" s="42" t="s">
        <v>96</v>
      </c>
      <c r="D3" s="99" t="s">
        <v>3</v>
      </c>
      <c r="E3" s="99" t="s">
        <v>4</v>
      </c>
    </row>
    <row r="4" spans="1:5" ht="27.75" customHeight="1" x14ac:dyDescent="0.25">
      <c r="A4" s="48">
        <v>902</v>
      </c>
      <c r="B4" s="49" t="s">
        <v>80</v>
      </c>
      <c r="C4" s="83" t="s">
        <v>90</v>
      </c>
      <c r="D4" s="46" t="s">
        <v>54</v>
      </c>
      <c r="E4" s="47">
        <v>0</v>
      </c>
    </row>
    <row r="5" spans="1:5" ht="25.5" x14ac:dyDescent="0.25">
      <c r="A5" s="43" t="s">
        <v>26</v>
      </c>
      <c r="B5" s="44" t="s">
        <v>27</v>
      </c>
      <c r="C5" s="45">
        <v>21</v>
      </c>
      <c r="D5" s="46" t="s">
        <v>54</v>
      </c>
      <c r="E5" s="47">
        <v>0</v>
      </c>
    </row>
    <row r="6" spans="1:5" ht="27.75" customHeight="1" x14ac:dyDescent="0.25">
      <c r="A6" s="11" t="s">
        <v>26</v>
      </c>
      <c r="B6" s="12" t="s">
        <v>28</v>
      </c>
      <c r="C6" s="39" t="s">
        <v>90</v>
      </c>
      <c r="D6" s="15" t="s">
        <v>54</v>
      </c>
      <c r="E6" s="13">
        <v>0</v>
      </c>
    </row>
    <row r="7" spans="1:5" ht="27" customHeight="1" x14ac:dyDescent="0.25">
      <c r="A7" s="11" t="s">
        <v>26</v>
      </c>
      <c r="B7" s="12" t="s">
        <v>29</v>
      </c>
      <c r="C7" s="14">
        <v>15</v>
      </c>
      <c r="D7" s="15" t="s">
        <v>54</v>
      </c>
      <c r="E7" s="13">
        <v>0</v>
      </c>
    </row>
    <row r="8" spans="1:5" ht="25.5" x14ac:dyDescent="0.25">
      <c r="A8" s="11" t="s">
        <v>26</v>
      </c>
      <c r="B8" s="12" t="s">
        <v>30</v>
      </c>
      <c r="C8" s="14">
        <v>1</v>
      </c>
      <c r="D8" s="15" t="s">
        <v>92</v>
      </c>
      <c r="E8" s="13">
        <v>0.8</v>
      </c>
    </row>
    <row r="9" spans="1:5" ht="25.5" x14ac:dyDescent="0.25">
      <c r="A9" s="11" t="s">
        <v>81</v>
      </c>
      <c r="B9" s="12" t="s">
        <v>82</v>
      </c>
      <c r="C9" s="14">
        <v>0</v>
      </c>
      <c r="D9" s="15" t="s">
        <v>91</v>
      </c>
      <c r="E9" s="13">
        <v>1</v>
      </c>
    </row>
    <row r="10" spans="1:5" ht="25.5" x14ac:dyDescent="0.25">
      <c r="A10" s="11" t="s">
        <v>31</v>
      </c>
      <c r="B10" s="12" t="s">
        <v>33</v>
      </c>
      <c r="C10" s="14">
        <v>26</v>
      </c>
      <c r="D10" s="15" t="s">
        <v>54</v>
      </c>
      <c r="E10" s="13">
        <v>0</v>
      </c>
    </row>
    <row r="11" spans="1:5" ht="31.5" customHeight="1" x14ac:dyDescent="0.25">
      <c r="A11" s="11" t="s">
        <v>32</v>
      </c>
      <c r="B11" s="12" t="s">
        <v>34</v>
      </c>
      <c r="C11" s="14">
        <v>1</v>
      </c>
      <c r="D11" s="15" t="s">
        <v>95</v>
      </c>
      <c r="E11" s="13">
        <v>0.8</v>
      </c>
    </row>
    <row r="12" spans="1:5" ht="30.75" customHeight="1" x14ac:dyDescent="0.25">
      <c r="A12" s="11" t="s">
        <v>35</v>
      </c>
      <c r="B12" s="12" t="s">
        <v>36</v>
      </c>
      <c r="C12" s="14" t="s">
        <v>90</v>
      </c>
      <c r="D12" s="15" t="s">
        <v>54</v>
      </c>
      <c r="E12" s="13">
        <v>0</v>
      </c>
    </row>
    <row r="13" spans="1:5" ht="25.5" x14ac:dyDescent="0.25">
      <c r="A13" s="11" t="s">
        <v>37</v>
      </c>
      <c r="B13" s="12" t="s">
        <v>38</v>
      </c>
      <c r="C13" s="14">
        <v>0</v>
      </c>
      <c r="D13" s="15" t="s">
        <v>94</v>
      </c>
      <c r="E13" s="13">
        <v>1</v>
      </c>
    </row>
    <row r="14" spans="1:5" ht="25.5" x14ac:dyDescent="0.25">
      <c r="A14" s="11" t="s">
        <v>39</v>
      </c>
      <c r="B14" s="12" t="s">
        <v>40</v>
      </c>
      <c r="C14" s="14">
        <v>30</v>
      </c>
      <c r="D14" s="15" t="s">
        <v>54</v>
      </c>
      <c r="E14" s="13">
        <v>0</v>
      </c>
    </row>
    <row r="15" spans="1:5" ht="29.25" customHeight="1" x14ac:dyDescent="0.25">
      <c r="A15" s="11" t="s">
        <v>41</v>
      </c>
      <c r="B15" s="12" t="s">
        <v>42</v>
      </c>
      <c r="C15" s="14">
        <v>5</v>
      </c>
      <c r="D15" s="15" t="s">
        <v>54</v>
      </c>
      <c r="E15" s="13">
        <v>0</v>
      </c>
    </row>
    <row r="16" spans="1:5" ht="29.25" customHeight="1" x14ac:dyDescent="0.25">
      <c r="A16" s="11" t="s">
        <v>43</v>
      </c>
      <c r="B16" s="12" t="s">
        <v>46</v>
      </c>
      <c r="C16" s="14">
        <v>1</v>
      </c>
      <c r="D16" s="15" t="s">
        <v>92</v>
      </c>
      <c r="E16" s="13">
        <v>0.8</v>
      </c>
    </row>
    <row r="17" spans="1:5" ht="30.75" customHeight="1" x14ac:dyDescent="0.25">
      <c r="A17" s="11" t="s">
        <v>44</v>
      </c>
      <c r="B17" s="12" t="s">
        <v>45</v>
      </c>
      <c r="C17" s="14">
        <v>11</v>
      </c>
      <c r="D17" s="15" t="s">
        <v>54</v>
      </c>
      <c r="E17" s="13">
        <v>0</v>
      </c>
    </row>
    <row r="18" spans="1:5" ht="31.5" customHeight="1" x14ac:dyDescent="0.25">
      <c r="A18" s="11" t="s">
        <v>47</v>
      </c>
      <c r="B18" s="12" t="s">
        <v>48</v>
      </c>
      <c r="C18" s="14">
        <v>21</v>
      </c>
      <c r="D18" s="15" t="s">
        <v>54</v>
      </c>
      <c r="E18" s="13">
        <v>0</v>
      </c>
    </row>
  </sheetData>
  <mergeCells count="1">
    <mergeCell ref="A1:E1"/>
  </mergeCells>
  <pageMargins left="0.44" right="0.1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pane ySplit="4" topLeftCell="A5" activePane="bottomLeft" state="frozen"/>
      <selection pane="bottomLeft" activeCell="E12" sqref="E12"/>
    </sheetView>
  </sheetViews>
  <sheetFormatPr defaultRowHeight="15" x14ac:dyDescent="0.25"/>
  <cols>
    <col min="1" max="1" width="4.7109375" customWidth="1"/>
    <col min="2" max="2" width="34.7109375" customWidth="1"/>
    <col min="3" max="3" width="22.140625" customWidth="1"/>
    <col min="4" max="4" width="20.7109375" customWidth="1"/>
    <col min="5" max="5" width="10" bestFit="1" customWidth="1"/>
    <col min="6" max="6" width="9.28515625" bestFit="1" customWidth="1"/>
  </cols>
  <sheetData>
    <row r="1" spans="1:6" ht="35.25" customHeight="1" x14ac:dyDescent="0.25">
      <c r="A1" s="117" t="s">
        <v>68</v>
      </c>
      <c r="B1" s="117"/>
      <c r="C1" s="117"/>
      <c r="D1" s="117"/>
      <c r="E1" s="117"/>
      <c r="F1" s="117"/>
    </row>
    <row r="2" spans="1:6" ht="15.75" thickBot="1" x14ac:dyDescent="0.3">
      <c r="A2" s="1"/>
      <c r="B2" s="1"/>
      <c r="C2" s="1"/>
      <c r="D2" s="1"/>
      <c r="E2" s="1"/>
      <c r="F2" s="1"/>
    </row>
    <row r="3" spans="1:6" ht="165.75" customHeight="1" thickBot="1" x14ac:dyDescent="0.3">
      <c r="A3" s="132" t="s">
        <v>1</v>
      </c>
      <c r="B3" s="132" t="s">
        <v>2</v>
      </c>
      <c r="C3" s="7" t="s">
        <v>18</v>
      </c>
      <c r="D3" s="7" t="s">
        <v>19</v>
      </c>
      <c r="E3" s="137" t="s">
        <v>7</v>
      </c>
      <c r="F3" s="130" t="s">
        <v>4</v>
      </c>
    </row>
    <row r="4" spans="1:6" ht="20.25" customHeight="1" x14ac:dyDescent="0.25">
      <c r="A4" s="133" t="s">
        <v>1</v>
      </c>
      <c r="B4" s="133" t="s">
        <v>2</v>
      </c>
      <c r="C4" s="42" t="s">
        <v>14</v>
      </c>
      <c r="D4" s="42" t="s">
        <v>14</v>
      </c>
      <c r="E4" s="138" t="s">
        <v>7</v>
      </c>
      <c r="F4" s="131" t="s">
        <v>4</v>
      </c>
    </row>
    <row r="5" spans="1:6" ht="20.25" customHeight="1" x14ac:dyDescent="0.25">
      <c r="A5" s="69">
        <v>902</v>
      </c>
      <c r="B5" s="66" t="s">
        <v>80</v>
      </c>
      <c r="C5" s="84">
        <v>663451.76</v>
      </c>
      <c r="D5" s="84">
        <v>678309.46</v>
      </c>
      <c r="E5" s="92">
        <f>C5/D5</f>
        <v>0.97809598586462299</v>
      </c>
      <c r="F5" s="93">
        <f>97.81/100</f>
        <v>0.97809999999999997</v>
      </c>
    </row>
    <row r="6" spans="1:6" ht="25.5" x14ac:dyDescent="0.25">
      <c r="A6" s="43" t="s">
        <v>26</v>
      </c>
      <c r="B6" s="44" t="s">
        <v>27</v>
      </c>
      <c r="C6" s="50">
        <v>200172.9</v>
      </c>
      <c r="D6" s="50">
        <v>232162.5</v>
      </c>
      <c r="E6" s="62">
        <f t="shared" ref="E6:E15" si="0">C6/D6</f>
        <v>0.86221030528186071</v>
      </c>
      <c r="F6" s="47">
        <f>86.221/100</f>
        <v>0.86221000000000003</v>
      </c>
    </row>
    <row r="7" spans="1:6" ht="25.5" x14ac:dyDescent="0.25">
      <c r="A7" s="11" t="s">
        <v>26</v>
      </c>
      <c r="B7" s="12" t="s">
        <v>28</v>
      </c>
      <c r="C7" s="16">
        <v>157790</v>
      </c>
      <c r="D7" s="16">
        <v>157790</v>
      </c>
      <c r="E7" s="26">
        <f t="shared" si="0"/>
        <v>1</v>
      </c>
      <c r="F7" s="13">
        <f>E7</f>
        <v>1</v>
      </c>
    </row>
    <row r="8" spans="1:6" ht="25.5" x14ac:dyDescent="0.25">
      <c r="A8" s="11" t="s">
        <v>26</v>
      </c>
      <c r="B8" s="12" t="s">
        <v>29</v>
      </c>
      <c r="C8" s="16">
        <v>140442.70000000001</v>
      </c>
      <c r="D8" s="16">
        <v>140442.70000000001</v>
      </c>
      <c r="E8" s="26">
        <f t="shared" si="0"/>
        <v>1</v>
      </c>
      <c r="F8" s="13">
        <f>E8</f>
        <v>1</v>
      </c>
    </row>
    <row r="9" spans="1:6" ht="25.5" x14ac:dyDescent="0.25">
      <c r="A9" s="11" t="s">
        <v>26</v>
      </c>
      <c r="B9" s="12" t="s">
        <v>30</v>
      </c>
      <c r="C9" s="16">
        <v>105567.8</v>
      </c>
      <c r="D9" s="16">
        <v>192683.4</v>
      </c>
      <c r="E9" s="26">
        <f t="shared" si="0"/>
        <v>0.54788217355516877</v>
      </c>
      <c r="F9" s="13">
        <f>E9</f>
        <v>0.54788217355516877</v>
      </c>
    </row>
    <row r="10" spans="1:6" ht="25.5" x14ac:dyDescent="0.25">
      <c r="A10" s="11" t="s">
        <v>81</v>
      </c>
      <c r="B10" s="18" t="s">
        <v>82</v>
      </c>
      <c r="C10" s="16">
        <v>0</v>
      </c>
      <c r="D10" s="16">
        <v>0</v>
      </c>
      <c r="E10" s="26">
        <v>0</v>
      </c>
      <c r="F10" s="13">
        <v>0</v>
      </c>
    </row>
    <row r="11" spans="1:6" ht="25.5" x14ac:dyDescent="0.25">
      <c r="A11" s="11" t="s">
        <v>31</v>
      </c>
      <c r="B11" s="12" t="s">
        <v>33</v>
      </c>
      <c r="C11" s="16">
        <v>475429.3</v>
      </c>
      <c r="D11" s="16">
        <v>475429.3</v>
      </c>
      <c r="E11" s="26">
        <f t="shared" si="0"/>
        <v>1</v>
      </c>
      <c r="F11" s="13">
        <f>E11</f>
        <v>1</v>
      </c>
    </row>
    <row r="12" spans="1:6" ht="25.5" x14ac:dyDescent="0.25">
      <c r="A12" s="11" t="s">
        <v>32</v>
      </c>
      <c r="B12" s="12" t="s">
        <v>34</v>
      </c>
      <c r="C12" s="16">
        <v>103068.1</v>
      </c>
      <c r="D12" s="16">
        <v>31745.9</v>
      </c>
      <c r="E12" s="26">
        <f>D12/C12</f>
        <v>0.30800897658926474</v>
      </c>
      <c r="F12" s="13">
        <f t="shared" ref="F12:F18" si="1">E12</f>
        <v>0.30800897658926474</v>
      </c>
    </row>
    <row r="13" spans="1:6" ht="25.5" x14ac:dyDescent="0.25">
      <c r="A13" s="11" t="s">
        <v>35</v>
      </c>
      <c r="B13" s="12" t="s">
        <v>36</v>
      </c>
      <c r="C13" s="16">
        <v>31231.5</v>
      </c>
      <c r="D13" s="16">
        <v>31231.5</v>
      </c>
      <c r="E13" s="26">
        <f>C13/D13</f>
        <v>1</v>
      </c>
      <c r="F13" s="13">
        <v>1</v>
      </c>
    </row>
    <row r="14" spans="1:6" ht="25.5" x14ac:dyDescent="0.25">
      <c r="A14" s="11" t="s">
        <v>37</v>
      </c>
      <c r="B14" s="12" t="s">
        <v>38</v>
      </c>
      <c r="C14" s="16">
        <v>3881118.8</v>
      </c>
      <c r="D14" s="16">
        <v>3881118.8</v>
      </c>
      <c r="E14" s="26">
        <f t="shared" si="0"/>
        <v>1</v>
      </c>
      <c r="F14" s="13">
        <f t="shared" si="1"/>
        <v>1</v>
      </c>
    </row>
    <row r="15" spans="1:6" ht="25.5" x14ac:dyDescent="0.25">
      <c r="A15" s="11" t="s">
        <v>39</v>
      </c>
      <c r="B15" s="12" t="s">
        <v>40</v>
      </c>
      <c r="C15" s="16">
        <v>581647.69999999995</v>
      </c>
      <c r="D15" s="16">
        <v>581647.69999999995</v>
      </c>
      <c r="E15" s="26">
        <f t="shared" si="0"/>
        <v>1</v>
      </c>
      <c r="F15" s="13">
        <f t="shared" si="1"/>
        <v>1</v>
      </c>
    </row>
    <row r="16" spans="1:6" ht="25.5" x14ac:dyDescent="0.25">
      <c r="A16" s="11" t="s">
        <v>41</v>
      </c>
      <c r="B16" s="12" t="s">
        <v>42</v>
      </c>
      <c r="C16" s="16">
        <v>469944.6</v>
      </c>
      <c r="D16" s="16">
        <v>469944.6</v>
      </c>
      <c r="E16" s="26">
        <v>1</v>
      </c>
      <c r="F16" s="13">
        <f t="shared" si="1"/>
        <v>1</v>
      </c>
    </row>
    <row r="17" spans="1:6" ht="25.5" x14ac:dyDescent="0.25">
      <c r="A17" s="11" t="s">
        <v>43</v>
      </c>
      <c r="B17" s="12" t="s">
        <v>46</v>
      </c>
      <c r="C17" s="16">
        <v>370369.5</v>
      </c>
      <c r="D17" s="16">
        <v>370369.5</v>
      </c>
      <c r="E17" s="26">
        <f>C17/D17</f>
        <v>1</v>
      </c>
      <c r="F17" s="13">
        <f t="shared" si="1"/>
        <v>1</v>
      </c>
    </row>
    <row r="18" spans="1:6" ht="25.5" x14ac:dyDescent="0.25">
      <c r="A18" s="11" t="s">
        <v>44</v>
      </c>
      <c r="B18" s="12" t="s">
        <v>45</v>
      </c>
      <c r="C18" s="16">
        <v>57080.5</v>
      </c>
      <c r="D18" s="16">
        <v>57080.5</v>
      </c>
      <c r="E18" s="26">
        <f>C18/D18</f>
        <v>1</v>
      </c>
      <c r="F18" s="13">
        <f t="shared" si="1"/>
        <v>1</v>
      </c>
    </row>
    <row r="19" spans="1:6" ht="25.5" x14ac:dyDescent="0.25">
      <c r="A19" s="11" t="s">
        <v>47</v>
      </c>
      <c r="B19" s="12" t="s">
        <v>48</v>
      </c>
      <c r="C19" s="16">
        <v>79444.2</v>
      </c>
      <c r="D19" s="16">
        <v>79444.2</v>
      </c>
      <c r="E19" s="26">
        <f>C19/D19</f>
        <v>1</v>
      </c>
      <c r="F19" s="13">
        <f>E19</f>
        <v>1</v>
      </c>
    </row>
  </sheetData>
  <mergeCells count="5">
    <mergeCell ref="E3:E4"/>
    <mergeCell ref="F3:F4"/>
    <mergeCell ref="A3:A4"/>
    <mergeCell ref="B3:B4"/>
    <mergeCell ref="A1:F1"/>
  </mergeCells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pane ySplit="4" topLeftCell="A5" activePane="bottomLeft" state="frozen"/>
      <selection pane="bottomLeft" activeCell="C19" sqref="C19"/>
    </sheetView>
  </sheetViews>
  <sheetFormatPr defaultRowHeight="15" x14ac:dyDescent="0.25"/>
  <cols>
    <col min="1" max="1" width="5.42578125" customWidth="1"/>
    <col min="2" max="2" width="37" customWidth="1"/>
    <col min="3" max="3" width="23.28515625" customWidth="1"/>
    <col min="4" max="4" width="23.42578125" customWidth="1"/>
  </cols>
  <sheetData>
    <row r="1" spans="1:6" ht="35.25" customHeight="1" x14ac:dyDescent="0.25">
      <c r="A1" s="117" t="s">
        <v>69</v>
      </c>
      <c r="B1" s="117"/>
      <c r="C1" s="117"/>
      <c r="D1" s="117"/>
      <c r="E1" s="117"/>
      <c r="F1" s="117"/>
    </row>
    <row r="2" spans="1:6" ht="15.75" thickBot="1" x14ac:dyDescent="0.3">
      <c r="A2" s="1"/>
      <c r="B2" s="1"/>
      <c r="C2" s="1"/>
      <c r="D2" s="1"/>
      <c r="E2" s="1"/>
      <c r="F2" s="1"/>
    </row>
    <row r="3" spans="1:6" ht="162" customHeight="1" thickBot="1" x14ac:dyDescent="0.3">
      <c r="A3" s="132" t="s">
        <v>1</v>
      </c>
      <c r="B3" s="132" t="s">
        <v>2</v>
      </c>
      <c r="C3" s="7" t="s">
        <v>20</v>
      </c>
      <c r="D3" s="7" t="s">
        <v>21</v>
      </c>
      <c r="E3" s="130" t="s">
        <v>7</v>
      </c>
      <c r="F3" s="130" t="s">
        <v>4</v>
      </c>
    </row>
    <row r="4" spans="1:6" ht="15.75" customHeight="1" x14ac:dyDescent="0.25">
      <c r="A4" s="133" t="s">
        <v>1</v>
      </c>
      <c r="B4" s="133" t="s">
        <v>2</v>
      </c>
      <c r="C4" s="42" t="s">
        <v>14</v>
      </c>
      <c r="D4" s="42" t="s">
        <v>14</v>
      </c>
      <c r="E4" s="131" t="s">
        <v>7</v>
      </c>
      <c r="F4" s="131" t="s">
        <v>4</v>
      </c>
    </row>
    <row r="5" spans="1:6" ht="15.75" customHeight="1" x14ac:dyDescent="0.25">
      <c r="A5" s="69">
        <v>902</v>
      </c>
      <c r="B5" s="66" t="s">
        <v>80</v>
      </c>
      <c r="C5" s="83">
        <v>13</v>
      </c>
      <c r="D5" s="83">
        <v>13</v>
      </c>
      <c r="E5" s="62">
        <f>C5/D5</f>
        <v>1</v>
      </c>
      <c r="F5" s="85">
        <v>1</v>
      </c>
    </row>
    <row r="6" spans="1:6" ht="25.5" x14ac:dyDescent="0.25">
      <c r="A6" s="43" t="s">
        <v>26</v>
      </c>
      <c r="B6" s="44" t="s">
        <v>27</v>
      </c>
      <c r="C6" s="61">
        <v>8</v>
      </c>
      <c r="D6" s="61">
        <v>9</v>
      </c>
      <c r="E6" s="62">
        <f t="shared" ref="E6:E15" si="0">C6/D6</f>
        <v>0.88888888888888884</v>
      </c>
      <c r="F6" s="47">
        <f t="shared" ref="F6:F11" si="1">E6</f>
        <v>0.88888888888888884</v>
      </c>
    </row>
    <row r="7" spans="1:6" ht="25.5" x14ac:dyDescent="0.25">
      <c r="A7" s="11" t="s">
        <v>26</v>
      </c>
      <c r="B7" s="12" t="s">
        <v>28</v>
      </c>
      <c r="C7" s="25">
        <v>8</v>
      </c>
      <c r="D7" s="25">
        <v>8</v>
      </c>
      <c r="E7" s="26">
        <f t="shared" si="0"/>
        <v>1</v>
      </c>
      <c r="F7" s="13">
        <f t="shared" si="1"/>
        <v>1</v>
      </c>
    </row>
    <row r="8" spans="1:6" ht="25.5" x14ac:dyDescent="0.25">
      <c r="A8" s="11" t="s">
        <v>26</v>
      </c>
      <c r="B8" s="12" t="s">
        <v>29</v>
      </c>
      <c r="C8" s="25">
        <v>6</v>
      </c>
      <c r="D8" s="25">
        <v>6</v>
      </c>
      <c r="E8" s="26">
        <f t="shared" si="0"/>
        <v>1</v>
      </c>
      <c r="F8" s="13">
        <f t="shared" si="1"/>
        <v>1</v>
      </c>
    </row>
    <row r="9" spans="1:6" ht="25.5" x14ac:dyDescent="0.25">
      <c r="A9" s="11" t="s">
        <v>26</v>
      </c>
      <c r="B9" s="12" t="s">
        <v>30</v>
      </c>
      <c r="C9" s="25">
        <v>9</v>
      </c>
      <c r="D9" s="25">
        <v>11</v>
      </c>
      <c r="E9" s="26">
        <f t="shared" si="0"/>
        <v>0.81818181818181823</v>
      </c>
      <c r="F9" s="13">
        <f t="shared" si="1"/>
        <v>0.81818181818181823</v>
      </c>
    </row>
    <row r="10" spans="1:6" ht="25.5" x14ac:dyDescent="0.25">
      <c r="A10" s="11" t="s">
        <v>81</v>
      </c>
      <c r="B10" s="18" t="s">
        <v>82</v>
      </c>
      <c r="C10" s="25">
        <v>0</v>
      </c>
      <c r="D10" s="25">
        <v>0</v>
      </c>
      <c r="E10" s="26">
        <v>0</v>
      </c>
      <c r="F10" s="13">
        <v>0</v>
      </c>
    </row>
    <row r="11" spans="1:6" ht="25.5" x14ac:dyDescent="0.25">
      <c r="A11" s="11" t="s">
        <v>31</v>
      </c>
      <c r="B11" s="12" t="s">
        <v>33</v>
      </c>
      <c r="C11" s="25">
        <v>8</v>
      </c>
      <c r="D11" s="25">
        <v>8</v>
      </c>
      <c r="E11" s="26">
        <f t="shared" si="0"/>
        <v>1</v>
      </c>
      <c r="F11" s="13">
        <f t="shared" si="1"/>
        <v>1</v>
      </c>
    </row>
    <row r="12" spans="1:6" ht="25.5" x14ac:dyDescent="0.25">
      <c r="A12" s="11" t="s">
        <v>32</v>
      </c>
      <c r="B12" s="12" t="s">
        <v>34</v>
      </c>
      <c r="C12" s="25">
        <v>9</v>
      </c>
      <c r="D12" s="25">
        <v>3</v>
      </c>
      <c r="E12" s="26">
        <f>D12/C12</f>
        <v>0.33333333333333331</v>
      </c>
      <c r="F12" s="13">
        <f>33.333/100</f>
        <v>0.33332999999999996</v>
      </c>
    </row>
    <row r="13" spans="1:6" ht="25.5" x14ac:dyDescent="0.25">
      <c r="A13" s="11" t="s">
        <v>35</v>
      </c>
      <c r="B13" s="12" t="s">
        <v>36</v>
      </c>
      <c r="C13" s="25">
        <v>1</v>
      </c>
      <c r="D13" s="25">
        <v>1</v>
      </c>
      <c r="E13" s="26">
        <f>C13/D13</f>
        <v>1</v>
      </c>
      <c r="F13" s="13">
        <v>1</v>
      </c>
    </row>
    <row r="14" spans="1:6" ht="25.5" x14ac:dyDescent="0.25">
      <c r="A14" s="11" t="s">
        <v>37</v>
      </c>
      <c r="B14" s="12" t="s">
        <v>38</v>
      </c>
      <c r="C14" s="25">
        <v>14</v>
      </c>
      <c r="D14" s="25">
        <v>14</v>
      </c>
      <c r="E14" s="26">
        <f t="shared" si="0"/>
        <v>1</v>
      </c>
      <c r="F14" s="13">
        <f t="shared" ref="F14:F18" si="2">E14</f>
        <v>1</v>
      </c>
    </row>
    <row r="15" spans="1:6" ht="25.5" x14ac:dyDescent="0.25">
      <c r="A15" s="11" t="s">
        <v>39</v>
      </c>
      <c r="B15" s="12" t="s">
        <v>40</v>
      </c>
      <c r="C15" s="25">
        <v>5</v>
      </c>
      <c r="D15" s="25">
        <v>5</v>
      </c>
      <c r="E15" s="26">
        <f t="shared" si="0"/>
        <v>1</v>
      </c>
      <c r="F15" s="13">
        <f t="shared" si="2"/>
        <v>1</v>
      </c>
    </row>
    <row r="16" spans="1:6" ht="25.5" x14ac:dyDescent="0.25">
      <c r="A16" s="11" t="s">
        <v>41</v>
      </c>
      <c r="B16" s="12" t="s">
        <v>42</v>
      </c>
      <c r="C16" s="25">
        <v>5</v>
      </c>
      <c r="D16" s="25">
        <v>5</v>
      </c>
      <c r="E16" s="26">
        <v>1</v>
      </c>
      <c r="F16" s="13">
        <f t="shared" si="2"/>
        <v>1</v>
      </c>
    </row>
    <row r="17" spans="1:6" ht="25.5" x14ac:dyDescent="0.25">
      <c r="A17" s="11" t="s">
        <v>43</v>
      </c>
      <c r="B17" s="12" t="s">
        <v>46</v>
      </c>
      <c r="C17" s="25">
        <v>4</v>
      </c>
      <c r="D17" s="25">
        <v>4</v>
      </c>
      <c r="E17" s="26">
        <v>1</v>
      </c>
      <c r="F17" s="13">
        <f t="shared" si="2"/>
        <v>1</v>
      </c>
    </row>
    <row r="18" spans="1:6" ht="25.5" x14ac:dyDescent="0.25">
      <c r="A18" s="11" t="s">
        <v>44</v>
      </c>
      <c r="B18" s="12" t="s">
        <v>45</v>
      </c>
      <c r="C18" s="25">
        <v>3</v>
      </c>
      <c r="D18" s="25">
        <v>3</v>
      </c>
      <c r="E18" s="26">
        <v>1</v>
      </c>
      <c r="F18" s="13">
        <f t="shared" si="2"/>
        <v>1</v>
      </c>
    </row>
    <row r="19" spans="1:6" ht="25.5" x14ac:dyDescent="0.25">
      <c r="A19" s="11" t="s">
        <v>47</v>
      </c>
      <c r="B19" s="12" t="s">
        <v>48</v>
      </c>
      <c r="C19" s="25">
        <v>6</v>
      </c>
      <c r="D19" s="25">
        <v>6</v>
      </c>
      <c r="E19" s="26">
        <f>C19/D19</f>
        <v>1</v>
      </c>
      <c r="F19" s="13">
        <f>E19</f>
        <v>1</v>
      </c>
    </row>
  </sheetData>
  <mergeCells count="5">
    <mergeCell ref="E3:E4"/>
    <mergeCell ref="F3:F4"/>
    <mergeCell ref="A3:A4"/>
    <mergeCell ref="B3:B4"/>
    <mergeCell ref="A1:F1"/>
  </mergeCells>
  <pageMargins left="0.42" right="0.39" top="0.74803149606299213" bottom="0.74803149606299213" header="0.31496062992125984" footer="0.31496062992125984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D13" sqref="D13"/>
    </sheetView>
  </sheetViews>
  <sheetFormatPr defaultRowHeight="15" x14ac:dyDescent="0.25"/>
  <cols>
    <col min="1" max="1" width="5.28515625" customWidth="1"/>
    <col min="2" max="2" width="38.5703125" customWidth="1"/>
    <col min="3" max="3" width="27.42578125" customWidth="1"/>
    <col min="4" max="4" width="25.85546875" customWidth="1"/>
    <col min="5" max="5" width="10" bestFit="1" customWidth="1"/>
    <col min="6" max="6" width="9.28515625" bestFit="1" customWidth="1"/>
  </cols>
  <sheetData>
    <row r="1" spans="1:6" ht="15" customHeight="1" x14ac:dyDescent="0.25">
      <c r="A1" s="117" t="s">
        <v>70</v>
      </c>
      <c r="B1" s="117"/>
      <c r="C1" s="117"/>
      <c r="D1" s="117"/>
      <c r="E1" s="117"/>
      <c r="F1" s="117"/>
    </row>
    <row r="2" spans="1:6" ht="69.75" customHeight="1" x14ac:dyDescent="0.25">
      <c r="A2" s="117"/>
      <c r="B2" s="117"/>
      <c r="C2" s="117"/>
      <c r="D2" s="117"/>
      <c r="E2" s="117"/>
      <c r="F2" s="117"/>
    </row>
    <row r="3" spans="1:6" ht="15.75" thickBot="1" x14ac:dyDescent="0.3">
      <c r="A3" s="1"/>
      <c r="B3" s="1"/>
      <c r="C3" s="1"/>
      <c r="D3" s="1"/>
      <c r="E3" s="1"/>
      <c r="F3" s="1"/>
    </row>
    <row r="4" spans="1:6" ht="116.25" customHeight="1" thickBot="1" x14ac:dyDescent="0.3">
      <c r="A4" s="132" t="s">
        <v>1</v>
      </c>
      <c r="B4" s="132" t="s">
        <v>2</v>
      </c>
      <c r="C4" s="7" t="s">
        <v>22</v>
      </c>
      <c r="D4" s="27" t="s">
        <v>23</v>
      </c>
      <c r="E4" s="139" t="s">
        <v>7</v>
      </c>
      <c r="F4" s="130" t="s">
        <v>4</v>
      </c>
    </row>
    <row r="5" spans="1:6" ht="15.75" customHeight="1" x14ac:dyDescent="0.25">
      <c r="A5" s="133" t="s">
        <v>1</v>
      </c>
      <c r="B5" s="133" t="s">
        <v>2</v>
      </c>
      <c r="C5" s="42" t="s">
        <v>14</v>
      </c>
      <c r="D5" s="55" t="s">
        <v>14</v>
      </c>
      <c r="E5" s="131"/>
      <c r="F5" s="131"/>
    </row>
    <row r="6" spans="1:6" ht="15.75" customHeight="1" x14ac:dyDescent="0.25">
      <c r="A6" s="69">
        <v>902</v>
      </c>
      <c r="B6" s="66" t="s">
        <v>80</v>
      </c>
      <c r="C6" s="94">
        <v>514391.76</v>
      </c>
      <c r="D6" s="94">
        <v>678309.46</v>
      </c>
      <c r="E6" s="95">
        <f t="shared" ref="E6:E12" si="0">C6/D6</f>
        <v>0.7583437801383458</v>
      </c>
      <c r="F6" s="86">
        <f>75.834/100</f>
        <v>0.75834000000000001</v>
      </c>
    </row>
    <row r="7" spans="1:6" ht="25.5" x14ac:dyDescent="0.25">
      <c r="A7" s="43" t="s">
        <v>26</v>
      </c>
      <c r="B7" s="44" t="s">
        <v>27</v>
      </c>
      <c r="C7" s="70">
        <v>198128.9</v>
      </c>
      <c r="D7" s="70">
        <v>292162.5</v>
      </c>
      <c r="E7" s="71">
        <f t="shared" si="0"/>
        <v>0.6781462371111967</v>
      </c>
      <c r="F7" s="72">
        <f t="shared" ref="F7:F12" si="1">E7</f>
        <v>0.6781462371111967</v>
      </c>
    </row>
    <row r="8" spans="1:6" ht="25.5" x14ac:dyDescent="0.25">
      <c r="A8" s="11" t="s">
        <v>26</v>
      </c>
      <c r="B8" s="12" t="s">
        <v>28</v>
      </c>
      <c r="C8" s="21">
        <v>152778.6</v>
      </c>
      <c r="D8" s="21">
        <v>157790</v>
      </c>
      <c r="E8" s="28">
        <f t="shared" si="0"/>
        <v>0.96824006591038725</v>
      </c>
      <c r="F8" s="22">
        <f t="shared" si="1"/>
        <v>0.96824006591038725</v>
      </c>
    </row>
    <row r="9" spans="1:6" ht="25.5" x14ac:dyDescent="0.25">
      <c r="A9" s="11" t="s">
        <v>26</v>
      </c>
      <c r="B9" s="12" t="s">
        <v>29</v>
      </c>
      <c r="C9" s="21">
        <v>140442.70000000001</v>
      </c>
      <c r="D9" s="21">
        <v>140442.70000000001</v>
      </c>
      <c r="E9" s="28">
        <f t="shared" si="0"/>
        <v>1</v>
      </c>
      <c r="F9" s="22">
        <f t="shared" si="1"/>
        <v>1</v>
      </c>
    </row>
    <row r="10" spans="1:6" ht="25.5" x14ac:dyDescent="0.25">
      <c r="A10" s="11" t="s">
        <v>26</v>
      </c>
      <c r="B10" s="12" t="s">
        <v>30</v>
      </c>
      <c r="C10" s="21">
        <v>110213.1</v>
      </c>
      <c r="D10" s="21">
        <v>192683.4</v>
      </c>
      <c r="E10" s="28">
        <f t="shared" si="0"/>
        <v>0.57199063333945743</v>
      </c>
      <c r="F10" s="22">
        <f t="shared" si="1"/>
        <v>0.57199063333945743</v>
      </c>
    </row>
    <row r="11" spans="1:6" ht="25.5" x14ac:dyDescent="0.25">
      <c r="A11" s="11" t="s">
        <v>81</v>
      </c>
      <c r="B11" s="18" t="s">
        <v>82</v>
      </c>
      <c r="C11" s="21">
        <v>0</v>
      </c>
      <c r="D11" s="21">
        <v>0</v>
      </c>
      <c r="E11" s="28">
        <v>0</v>
      </c>
      <c r="F11" s="22">
        <v>0</v>
      </c>
    </row>
    <row r="12" spans="1:6" ht="25.5" x14ac:dyDescent="0.25">
      <c r="A12" s="11" t="s">
        <v>31</v>
      </c>
      <c r="B12" s="12" t="s">
        <v>33</v>
      </c>
      <c r="C12" s="21">
        <v>306782.5</v>
      </c>
      <c r="D12" s="21">
        <v>475429.3</v>
      </c>
      <c r="E12" s="28">
        <f t="shared" si="0"/>
        <v>0.64527470225331085</v>
      </c>
      <c r="F12" s="22">
        <f t="shared" si="1"/>
        <v>0.64527470225331085</v>
      </c>
    </row>
    <row r="13" spans="1:6" ht="25.5" x14ac:dyDescent="0.25">
      <c r="A13" s="11" t="s">
        <v>32</v>
      </c>
      <c r="B13" s="12" t="s">
        <v>34</v>
      </c>
      <c r="C13" s="21">
        <v>31745.9</v>
      </c>
      <c r="D13" s="21">
        <v>31745.9</v>
      </c>
      <c r="E13" s="28">
        <f t="shared" ref="E13:E19" si="2">C13/D13</f>
        <v>1</v>
      </c>
      <c r="F13" s="22">
        <f t="shared" ref="F13:F19" si="3">E13</f>
        <v>1</v>
      </c>
    </row>
    <row r="14" spans="1:6" ht="25.5" x14ac:dyDescent="0.25">
      <c r="A14" s="11" t="s">
        <v>35</v>
      </c>
      <c r="B14" s="12" t="s">
        <v>36</v>
      </c>
      <c r="C14" s="21">
        <v>31231.5</v>
      </c>
      <c r="D14" s="21">
        <v>31231.5</v>
      </c>
      <c r="E14" s="28">
        <f>C14/D14</f>
        <v>1</v>
      </c>
      <c r="F14" s="22">
        <v>1</v>
      </c>
    </row>
    <row r="15" spans="1:6" ht="25.5" x14ac:dyDescent="0.25">
      <c r="A15" s="11" t="s">
        <v>37</v>
      </c>
      <c r="B15" s="12" t="s">
        <v>38</v>
      </c>
      <c r="C15" s="21">
        <v>3881118.8</v>
      </c>
      <c r="D15" s="21">
        <v>3924374.3</v>
      </c>
      <c r="E15" s="28">
        <f t="shared" si="2"/>
        <v>0.98897773334210248</v>
      </c>
      <c r="F15" s="22">
        <f t="shared" si="3"/>
        <v>0.98897773334210248</v>
      </c>
    </row>
    <row r="16" spans="1:6" ht="24.75" customHeight="1" x14ac:dyDescent="0.25">
      <c r="A16" s="11" t="s">
        <v>39</v>
      </c>
      <c r="B16" s="12" t="s">
        <v>40</v>
      </c>
      <c r="C16" s="21">
        <v>581647.69999999995</v>
      </c>
      <c r="D16" s="21">
        <v>581647.69999999995</v>
      </c>
      <c r="E16" s="28">
        <f t="shared" si="2"/>
        <v>1</v>
      </c>
      <c r="F16" s="22">
        <f t="shared" si="3"/>
        <v>1</v>
      </c>
    </row>
    <row r="17" spans="1:6" ht="25.5" x14ac:dyDescent="0.25">
      <c r="A17" s="11" t="s">
        <v>41</v>
      </c>
      <c r="B17" s="12" t="s">
        <v>42</v>
      </c>
      <c r="C17" s="21">
        <v>469944.6</v>
      </c>
      <c r="D17" s="21">
        <v>469944.6</v>
      </c>
      <c r="E17" s="28">
        <f t="shared" si="2"/>
        <v>1</v>
      </c>
      <c r="F17" s="22">
        <f t="shared" si="3"/>
        <v>1</v>
      </c>
    </row>
    <row r="18" spans="1:6" ht="25.5" x14ac:dyDescent="0.25">
      <c r="A18" s="11" t="s">
        <v>43</v>
      </c>
      <c r="B18" s="12" t="s">
        <v>46</v>
      </c>
      <c r="C18" s="21">
        <v>370369.5</v>
      </c>
      <c r="D18" s="21">
        <v>370369.5</v>
      </c>
      <c r="E18" s="28">
        <f t="shared" si="2"/>
        <v>1</v>
      </c>
      <c r="F18" s="22">
        <f t="shared" si="3"/>
        <v>1</v>
      </c>
    </row>
    <row r="19" spans="1:6" ht="25.5" x14ac:dyDescent="0.25">
      <c r="A19" s="11" t="s">
        <v>44</v>
      </c>
      <c r="B19" s="12" t="s">
        <v>45</v>
      </c>
      <c r="C19" s="21">
        <v>57080.5</v>
      </c>
      <c r="D19" s="21">
        <v>57080.5</v>
      </c>
      <c r="E19" s="28">
        <f t="shared" si="2"/>
        <v>1</v>
      </c>
      <c r="F19" s="22">
        <f t="shared" si="3"/>
        <v>1</v>
      </c>
    </row>
    <row r="20" spans="1:6" ht="25.5" x14ac:dyDescent="0.25">
      <c r="A20" s="11" t="s">
        <v>47</v>
      </c>
      <c r="B20" s="12" t="s">
        <v>48</v>
      </c>
      <c r="C20" s="21">
        <v>78937.8</v>
      </c>
      <c r="D20" s="21">
        <v>79444.2</v>
      </c>
      <c r="E20" s="28">
        <f>C20/D20</f>
        <v>0.99362571465254867</v>
      </c>
      <c r="F20" s="22">
        <f>E20</f>
        <v>0.99362571465254867</v>
      </c>
    </row>
  </sheetData>
  <mergeCells count="5">
    <mergeCell ref="F4:F5"/>
    <mergeCell ref="E4:E5"/>
    <mergeCell ref="A4:A5"/>
    <mergeCell ref="B4:B5"/>
    <mergeCell ref="A1:F2"/>
  </mergeCells>
  <pageMargins left="0" right="0" top="0" bottom="0" header="0" footer="0"/>
  <pageSetup paperSize="9" scale="8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D13" sqref="D13"/>
    </sheetView>
  </sheetViews>
  <sheetFormatPr defaultRowHeight="15" x14ac:dyDescent="0.25"/>
  <cols>
    <col min="1" max="1" width="5.7109375" customWidth="1"/>
    <col min="2" max="2" width="36.42578125" customWidth="1"/>
    <col min="3" max="3" width="23.85546875" customWidth="1"/>
    <col min="4" max="4" width="24.28515625" customWidth="1"/>
  </cols>
  <sheetData>
    <row r="1" spans="1:6" ht="15" customHeight="1" x14ac:dyDescent="0.25">
      <c r="A1" s="117" t="s">
        <v>71</v>
      </c>
      <c r="B1" s="117"/>
      <c r="C1" s="117"/>
      <c r="D1" s="117"/>
      <c r="E1" s="117"/>
      <c r="F1" s="117"/>
    </row>
    <row r="2" spans="1:6" ht="69.75" customHeight="1" x14ac:dyDescent="0.25">
      <c r="A2" s="117"/>
      <c r="B2" s="117"/>
      <c r="C2" s="117"/>
      <c r="D2" s="117"/>
      <c r="E2" s="117"/>
      <c r="F2" s="117"/>
    </row>
    <row r="3" spans="1:6" ht="15.75" thickBot="1" x14ac:dyDescent="0.3">
      <c r="A3" s="1"/>
      <c r="B3" s="1"/>
      <c r="C3" s="1"/>
      <c r="D3" s="1"/>
      <c r="E3" s="1"/>
      <c r="F3" s="1"/>
    </row>
    <row r="4" spans="1:6" ht="142.5" customHeight="1" thickBot="1" x14ac:dyDescent="0.3">
      <c r="A4" s="132" t="s">
        <v>1</v>
      </c>
      <c r="B4" s="132" t="s">
        <v>2</v>
      </c>
      <c r="C4" s="7" t="s">
        <v>24</v>
      </c>
      <c r="D4" s="7" t="s">
        <v>25</v>
      </c>
      <c r="E4" s="130" t="s">
        <v>7</v>
      </c>
      <c r="F4" s="130" t="s">
        <v>4</v>
      </c>
    </row>
    <row r="5" spans="1:6" ht="17.25" customHeight="1" x14ac:dyDescent="0.25">
      <c r="A5" s="133" t="s">
        <v>1</v>
      </c>
      <c r="B5" s="133" t="s">
        <v>2</v>
      </c>
      <c r="C5" s="42" t="s">
        <v>14</v>
      </c>
      <c r="D5" s="42" t="s">
        <v>14</v>
      </c>
      <c r="E5" s="140"/>
      <c r="F5" s="131"/>
    </row>
    <row r="6" spans="1:6" ht="17.25" customHeight="1" x14ac:dyDescent="0.25">
      <c r="A6" s="69">
        <v>902</v>
      </c>
      <c r="B6" s="66" t="s">
        <v>80</v>
      </c>
      <c r="C6" s="83">
        <v>13</v>
      </c>
      <c r="D6" s="83">
        <v>13</v>
      </c>
      <c r="E6" s="71">
        <f t="shared" ref="E6:E12" si="0">C6/D6</f>
        <v>1</v>
      </c>
      <c r="F6" s="86">
        <v>1</v>
      </c>
    </row>
    <row r="7" spans="1:6" ht="25.5" x14ac:dyDescent="0.25">
      <c r="A7" s="43" t="s">
        <v>26</v>
      </c>
      <c r="B7" s="44" t="s">
        <v>27</v>
      </c>
      <c r="C7" s="61">
        <v>8</v>
      </c>
      <c r="D7" s="61">
        <v>9</v>
      </c>
      <c r="E7" s="71">
        <f t="shared" si="0"/>
        <v>0.88888888888888884</v>
      </c>
      <c r="F7" s="72">
        <f t="shared" ref="F7:F12" si="1">E7</f>
        <v>0.88888888888888884</v>
      </c>
    </row>
    <row r="8" spans="1:6" ht="25.5" x14ac:dyDescent="0.25">
      <c r="A8" s="11" t="s">
        <v>26</v>
      </c>
      <c r="B8" s="12" t="s">
        <v>28</v>
      </c>
      <c r="C8" s="25">
        <v>7</v>
      </c>
      <c r="D8" s="25">
        <v>8</v>
      </c>
      <c r="E8" s="28">
        <f t="shared" si="0"/>
        <v>0.875</v>
      </c>
      <c r="F8" s="22">
        <f t="shared" si="1"/>
        <v>0.875</v>
      </c>
    </row>
    <row r="9" spans="1:6" ht="25.5" x14ac:dyDescent="0.25">
      <c r="A9" s="11" t="s">
        <v>26</v>
      </c>
      <c r="B9" s="12" t="s">
        <v>29</v>
      </c>
      <c r="C9" s="25">
        <v>6</v>
      </c>
      <c r="D9" s="25">
        <v>6</v>
      </c>
      <c r="E9" s="28">
        <f t="shared" si="0"/>
        <v>1</v>
      </c>
      <c r="F9" s="22">
        <f t="shared" si="1"/>
        <v>1</v>
      </c>
    </row>
    <row r="10" spans="1:6" ht="25.5" x14ac:dyDescent="0.25">
      <c r="A10" s="11" t="s">
        <v>26</v>
      </c>
      <c r="B10" s="12" t="s">
        <v>30</v>
      </c>
      <c r="C10" s="25">
        <v>9</v>
      </c>
      <c r="D10" s="25">
        <v>11</v>
      </c>
      <c r="E10" s="28">
        <f t="shared" si="0"/>
        <v>0.81818181818181823</v>
      </c>
      <c r="F10" s="22">
        <f t="shared" si="1"/>
        <v>0.81818181818181823</v>
      </c>
    </row>
    <row r="11" spans="1:6" ht="25.5" x14ac:dyDescent="0.25">
      <c r="A11" s="11" t="s">
        <v>81</v>
      </c>
      <c r="B11" s="18" t="s">
        <v>82</v>
      </c>
      <c r="C11" s="25">
        <v>0</v>
      </c>
      <c r="D11" s="25">
        <v>0</v>
      </c>
      <c r="E11" s="28">
        <v>0</v>
      </c>
      <c r="F11" s="22">
        <v>0</v>
      </c>
    </row>
    <row r="12" spans="1:6" ht="25.5" x14ac:dyDescent="0.25">
      <c r="A12" s="11" t="s">
        <v>31</v>
      </c>
      <c r="B12" s="12" t="s">
        <v>33</v>
      </c>
      <c r="C12" s="25">
        <v>6</v>
      </c>
      <c r="D12" s="25">
        <v>8</v>
      </c>
      <c r="E12" s="28">
        <f t="shared" si="0"/>
        <v>0.75</v>
      </c>
      <c r="F12" s="22">
        <f t="shared" si="1"/>
        <v>0.75</v>
      </c>
    </row>
    <row r="13" spans="1:6" ht="25.5" x14ac:dyDescent="0.25">
      <c r="A13" s="11" t="s">
        <v>32</v>
      </c>
      <c r="B13" s="12" t="s">
        <v>34</v>
      </c>
      <c r="C13" s="25">
        <v>3</v>
      </c>
      <c r="D13" s="25">
        <v>3</v>
      </c>
      <c r="E13" s="28">
        <f t="shared" ref="E13:E19" si="2">C13/D13</f>
        <v>1</v>
      </c>
      <c r="F13" s="22">
        <f t="shared" ref="F13:F19" si="3">E13</f>
        <v>1</v>
      </c>
    </row>
    <row r="14" spans="1:6" ht="25.5" x14ac:dyDescent="0.25">
      <c r="A14" s="11" t="s">
        <v>35</v>
      </c>
      <c r="B14" s="12" t="s">
        <v>36</v>
      </c>
      <c r="C14" s="25">
        <v>1</v>
      </c>
      <c r="D14" s="25">
        <v>1</v>
      </c>
      <c r="E14" s="28">
        <f>C14/D14</f>
        <v>1</v>
      </c>
      <c r="F14" s="22">
        <f t="shared" si="3"/>
        <v>1</v>
      </c>
    </row>
    <row r="15" spans="1:6" ht="25.5" x14ac:dyDescent="0.25">
      <c r="A15" s="11" t="s">
        <v>37</v>
      </c>
      <c r="B15" s="12" t="s">
        <v>38</v>
      </c>
      <c r="C15" s="25">
        <v>14</v>
      </c>
      <c r="D15" s="25">
        <v>15</v>
      </c>
      <c r="E15" s="28">
        <f t="shared" si="2"/>
        <v>0.93333333333333335</v>
      </c>
      <c r="F15" s="22">
        <f t="shared" si="3"/>
        <v>0.93333333333333335</v>
      </c>
    </row>
    <row r="16" spans="1:6" ht="25.5" x14ac:dyDescent="0.25">
      <c r="A16" s="11" t="s">
        <v>39</v>
      </c>
      <c r="B16" s="12" t="s">
        <v>40</v>
      </c>
      <c r="C16" s="25">
        <v>5</v>
      </c>
      <c r="D16" s="25">
        <v>5</v>
      </c>
      <c r="E16" s="28">
        <f t="shared" si="2"/>
        <v>1</v>
      </c>
      <c r="F16" s="22">
        <f t="shared" si="3"/>
        <v>1</v>
      </c>
    </row>
    <row r="17" spans="1:6" ht="25.5" x14ac:dyDescent="0.25">
      <c r="A17" s="11" t="s">
        <v>41</v>
      </c>
      <c r="B17" s="12" t="s">
        <v>42</v>
      </c>
      <c r="C17" s="25">
        <v>5</v>
      </c>
      <c r="D17" s="25">
        <v>5</v>
      </c>
      <c r="E17" s="28">
        <f t="shared" si="2"/>
        <v>1</v>
      </c>
      <c r="F17" s="22">
        <f t="shared" si="3"/>
        <v>1</v>
      </c>
    </row>
    <row r="18" spans="1:6" ht="25.5" x14ac:dyDescent="0.25">
      <c r="A18" s="11" t="s">
        <v>43</v>
      </c>
      <c r="B18" s="12" t="s">
        <v>46</v>
      </c>
      <c r="C18" s="25">
        <v>4</v>
      </c>
      <c r="D18" s="25">
        <v>4</v>
      </c>
      <c r="E18" s="28">
        <f t="shared" si="2"/>
        <v>1</v>
      </c>
      <c r="F18" s="22">
        <f t="shared" si="3"/>
        <v>1</v>
      </c>
    </row>
    <row r="19" spans="1:6" ht="25.5" x14ac:dyDescent="0.25">
      <c r="A19" s="11" t="s">
        <v>44</v>
      </c>
      <c r="B19" s="12" t="s">
        <v>45</v>
      </c>
      <c r="C19" s="25">
        <v>3</v>
      </c>
      <c r="D19" s="25">
        <v>3</v>
      </c>
      <c r="E19" s="28">
        <f t="shared" si="2"/>
        <v>1</v>
      </c>
      <c r="F19" s="22">
        <f t="shared" si="3"/>
        <v>1</v>
      </c>
    </row>
    <row r="20" spans="1:6" ht="25.5" x14ac:dyDescent="0.25">
      <c r="A20" s="11" t="s">
        <v>47</v>
      </c>
      <c r="B20" s="12" t="s">
        <v>48</v>
      </c>
      <c r="C20" s="25">
        <v>5</v>
      </c>
      <c r="D20" s="25">
        <v>7</v>
      </c>
      <c r="E20" s="28">
        <f>C20/D20</f>
        <v>0.7142857142857143</v>
      </c>
      <c r="F20" s="22">
        <f>E20</f>
        <v>0.7142857142857143</v>
      </c>
    </row>
  </sheetData>
  <mergeCells count="5">
    <mergeCell ref="F4:F5"/>
    <mergeCell ref="E4:E5"/>
    <mergeCell ref="A4:A5"/>
    <mergeCell ref="B4:B5"/>
    <mergeCell ref="A1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workbookViewId="0">
      <pane ySplit="3" topLeftCell="A4" activePane="bottomLeft" state="frozen"/>
      <selection pane="bottomLeft" activeCell="A13" sqref="A13"/>
    </sheetView>
  </sheetViews>
  <sheetFormatPr defaultRowHeight="15" x14ac:dyDescent="0.25"/>
  <cols>
    <col min="2" max="2" width="40.85546875" customWidth="1"/>
  </cols>
  <sheetData>
    <row r="1" spans="1:30" ht="15" customHeight="1" thickBot="1" x14ac:dyDescent="0.3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30" s="10" customFormat="1" ht="176.25" customHeight="1" thickBot="1" x14ac:dyDescent="0.3">
      <c r="A2" s="144" t="s">
        <v>1</v>
      </c>
      <c r="B2" s="146" t="s">
        <v>2</v>
      </c>
      <c r="C2" s="146" t="s">
        <v>10</v>
      </c>
      <c r="D2" s="141" t="s">
        <v>85</v>
      </c>
      <c r="E2" s="142"/>
      <c r="F2" s="143"/>
      <c r="G2" s="141" t="s">
        <v>72</v>
      </c>
      <c r="H2" s="142"/>
      <c r="I2" s="143"/>
      <c r="J2" s="141" t="s">
        <v>73</v>
      </c>
      <c r="K2" s="142"/>
      <c r="L2" s="143"/>
      <c r="M2" s="141" t="s">
        <v>89</v>
      </c>
      <c r="N2" s="142"/>
      <c r="O2" s="143"/>
      <c r="P2" s="141" t="s">
        <v>74</v>
      </c>
      <c r="Q2" s="142"/>
      <c r="R2" s="143"/>
      <c r="S2" s="141" t="s">
        <v>75</v>
      </c>
      <c r="T2" s="142"/>
      <c r="U2" s="143"/>
      <c r="V2" s="141" t="s">
        <v>78</v>
      </c>
      <c r="W2" s="142"/>
      <c r="X2" s="143"/>
      <c r="Y2" s="141" t="s">
        <v>76</v>
      </c>
      <c r="Z2" s="142"/>
      <c r="AA2" s="143"/>
      <c r="AB2" s="141" t="s">
        <v>77</v>
      </c>
      <c r="AC2" s="142"/>
      <c r="AD2" s="143"/>
    </row>
    <row r="3" spans="1:30" s="10" customFormat="1" ht="34.5" customHeight="1" thickBot="1" x14ac:dyDescent="0.3">
      <c r="A3" s="145" t="s">
        <v>1</v>
      </c>
      <c r="B3" s="147" t="s">
        <v>2</v>
      </c>
      <c r="C3" s="148" t="s">
        <v>11</v>
      </c>
      <c r="D3" s="56" t="s">
        <v>51</v>
      </c>
      <c r="E3" s="56" t="s">
        <v>12</v>
      </c>
      <c r="F3" s="56" t="s">
        <v>52</v>
      </c>
      <c r="G3" s="56" t="s">
        <v>51</v>
      </c>
      <c r="H3" s="56" t="s">
        <v>12</v>
      </c>
      <c r="I3" s="56" t="s">
        <v>52</v>
      </c>
      <c r="J3" s="56" t="s">
        <v>51</v>
      </c>
      <c r="K3" s="56" t="s">
        <v>12</v>
      </c>
      <c r="L3" s="56" t="s">
        <v>52</v>
      </c>
      <c r="M3" s="56" t="s">
        <v>51</v>
      </c>
      <c r="N3" s="56" t="s">
        <v>12</v>
      </c>
      <c r="O3" s="56" t="s">
        <v>52</v>
      </c>
      <c r="P3" s="56" t="s">
        <v>51</v>
      </c>
      <c r="Q3" s="56" t="s">
        <v>12</v>
      </c>
      <c r="R3" s="56" t="s">
        <v>52</v>
      </c>
      <c r="S3" s="56" t="s">
        <v>51</v>
      </c>
      <c r="T3" s="56" t="s">
        <v>12</v>
      </c>
      <c r="U3" s="56" t="s">
        <v>52</v>
      </c>
      <c r="V3" s="56" t="s">
        <v>51</v>
      </c>
      <c r="W3" s="56" t="s">
        <v>12</v>
      </c>
      <c r="X3" s="56" t="s">
        <v>52</v>
      </c>
      <c r="Y3" s="56" t="s">
        <v>51</v>
      </c>
      <c r="Z3" s="56" t="s">
        <v>12</v>
      </c>
      <c r="AA3" s="56" t="s">
        <v>52</v>
      </c>
      <c r="AB3" s="56" t="s">
        <v>51</v>
      </c>
      <c r="AC3" s="56" t="s">
        <v>12</v>
      </c>
      <c r="AD3" s="56" t="s">
        <v>52</v>
      </c>
    </row>
    <row r="4" spans="1:30" s="10" customFormat="1" ht="34.5" customHeight="1" x14ac:dyDescent="0.25">
      <c r="A4" s="69">
        <v>902</v>
      </c>
      <c r="B4" s="66" t="s">
        <v>80</v>
      </c>
      <c r="C4" s="97">
        <f>F4+I4+L4+O4+R4+U4+X4+AA4+AD4</f>
        <v>78.505870000000002</v>
      </c>
      <c r="D4" s="98">
        <f>'2.1'!E6</f>
        <v>0</v>
      </c>
      <c r="E4" s="96">
        <v>8</v>
      </c>
      <c r="F4" s="98">
        <f>D4*E4</f>
        <v>0</v>
      </c>
      <c r="G4" s="98">
        <f>'2.2'!F6</f>
        <v>0.88368000000000002</v>
      </c>
      <c r="H4" s="96">
        <v>14</v>
      </c>
      <c r="I4" s="98">
        <f>H4*G4</f>
        <v>12.37152</v>
      </c>
      <c r="J4" s="98">
        <f>'2.3'!F6</f>
        <v>1</v>
      </c>
      <c r="K4" s="96">
        <v>19</v>
      </c>
      <c r="L4" s="98">
        <f>J4*K4</f>
        <v>19</v>
      </c>
      <c r="M4" s="98">
        <f>'2.4'!F6</f>
        <v>0.55490000000000006</v>
      </c>
      <c r="N4" s="96">
        <v>14</v>
      </c>
      <c r="O4" s="98">
        <f>M4*N4</f>
        <v>7.7686000000000011</v>
      </c>
      <c r="P4" s="98">
        <f>'2.5'!F5</f>
        <v>0.76471</v>
      </c>
      <c r="Q4" s="96">
        <v>19</v>
      </c>
      <c r="R4" s="98">
        <f>P4*Q4</f>
        <v>14.529489999999999</v>
      </c>
      <c r="S4" s="98">
        <f>'2.6'!F5</f>
        <v>0.97809999999999997</v>
      </c>
      <c r="T4" s="96">
        <v>9</v>
      </c>
      <c r="U4" s="98">
        <f>S4*T4</f>
        <v>8.8028999999999993</v>
      </c>
      <c r="V4" s="98">
        <f>'2.7'!F5</f>
        <v>1</v>
      </c>
      <c r="W4" s="96">
        <v>9</v>
      </c>
      <c r="X4" s="98">
        <f>V4*W4</f>
        <v>9</v>
      </c>
      <c r="Y4" s="98">
        <f>'2.8'!F6</f>
        <v>0.75834000000000001</v>
      </c>
      <c r="Z4" s="96">
        <v>4</v>
      </c>
      <c r="AA4" s="98">
        <f>Y4*Z4</f>
        <v>3.0333600000000001</v>
      </c>
      <c r="AB4" s="98">
        <f>'2.9'!F6</f>
        <v>1</v>
      </c>
      <c r="AC4" s="96">
        <v>4</v>
      </c>
      <c r="AD4" s="98">
        <f>AB4*AC4</f>
        <v>4</v>
      </c>
    </row>
    <row r="5" spans="1:30" s="30" customFormat="1" ht="25.5" x14ac:dyDescent="0.2">
      <c r="A5" s="31" t="s">
        <v>26</v>
      </c>
      <c r="B5" s="18" t="s">
        <v>27</v>
      </c>
      <c r="C5" s="54">
        <f>F5+L5+O5+R5+U5+X5+AA5+AD5+I5</f>
        <v>77.484810504000336</v>
      </c>
      <c r="D5" s="54">
        <f>'2.1'!E7</f>
        <v>0</v>
      </c>
      <c r="E5" s="54">
        <v>8</v>
      </c>
      <c r="F5" s="54">
        <f t="shared" ref="F5:F18" si="0">D5*E5</f>
        <v>0</v>
      </c>
      <c r="G5" s="54">
        <f>'2.2'!F7</f>
        <v>0.98980999999999986</v>
      </c>
      <c r="H5" s="54">
        <v>14</v>
      </c>
      <c r="I5" s="54">
        <f>G5*H5</f>
        <v>13.857339999999997</v>
      </c>
      <c r="J5" s="54">
        <f>'2.3'!F7</f>
        <v>1</v>
      </c>
      <c r="K5" s="54">
        <v>19</v>
      </c>
      <c r="L5" s="54">
        <f t="shared" ref="L5:L18" si="1">J5*K5</f>
        <v>19</v>
      </c>
      <c r="M5" s="54">
        <f>'2.4'!F7</f>
        <v>0.79996</v>
      </c>
      <c r="N5" s="54">
        <v>14</v>
      </c>
      <c r="O5" s="54">
        <f t="shared" ref="O5:O18" si="2">M5*N5</f>
        <v>11.199439999999999</v>
      </c>
      <c r="P5" s="73">
        <f>'2.5'!F6</f>
        <v>0.6</v>
      </c>
      <c r="Q5" s="54">
        <v>19</v>
      </c>
      <c r="R5" s="54">
        <f t="shared" ref="R5:R18" si="3">P5*Q5</f>
        <v>11.4</v>
      </c>
      <c r="S5" s="73">
        <f>'2.6'!F6</f>
        <v>0.86221000000000003</v>
      </c>
      <c r="T5" s="54">
        <v>9</v>
      </c>
      <c r="U5" s="54">
        <f t="shared" ref="U5:U18" si="4">S5*T5</f>
        <v>7.7598900000000004</v>
      </c>
      <c r="V5" s="73">
        <f>'2.7'!F6</f>
        <v>0.88888888888888884</v>
      </c>
      <c r="W5" s="54">
        <v>9</v>
      </c>
      <c r="X5" s="54">
        <f t="shared" ref="X5:X18" si="5">V5*W5</f>
        <v>8</v>
      </c>
      <c r="Y5" s="73">
        <f>'2.8'!E7</f>
        <v>0.6781462371111967</v>
      </c>
      <c r="Z5" s="54">
        <v>4</v>
      </c>
      <c r="AA5" s="54">
        <f t="shared" ref="AA5:AA18" si="6">Y5*Z5</f>
        <v>2.7125849484447868</v>
      </c>
      <c r="AB5" s="73">
        <f>'2.9'!F7</f>
        <v>0.88888888888888884</v>
      </c>
      <c r="AC5" s="54">
        <v>4</v>
      </c>
      <c r="AD5" s="54">
        <f t="shared" ref="AD5:AD18" si="7">AB5*AC5</f>
        <v>3.5555555555555554</v>
      </c>
    </row>
    <row r="6" spans="1:30" s="30" customFormat="1" ht="25.5" x14ac:dyDescent="0.2">
      <c r="A6" s="17" t="s">
        <v>26</v>
      </c>
      <c r="B6" s="18" t="s">
        <v>28</v>
      </c>
      <c r="C6" s="19">
        <f t="shared" ref="C6:C18" si="8">F6+L6+O6+R6+U6+X6+AA6+AD6+I6</f>
        <v>87.696589152530436</v>
      </c>
      <c r="D6" s="19">
        <f>'2.1'!E8</f>
        <v>0.2</v>
      </c>
      <c r="E6" s="19">
        <v>8</v>
      </c>
      <c r="F6" s="19">
        <f t="shared" si="0"/>
        <v>1.6</v>
      </c>
      <c r="G6" s="19">
        <f>'2.2'!F8</f>
        <v>0.99232999999999993</v>
      </c>
      <c r="H6" s="19">
        <v>14</v>
      </c>
      <c r="I6" s="19">
        <f t="shared" ref="I6:I18" si="9">G6*H6</f>
        <v>13.892619999999999</v>
      </c>
      <c r="J6" s="19">
        <f>'2.3'!F8</f>
        <v>1</v>
      </c>
      <c r="K6" s="19">
        <v>19</v>
      </c>
      <c r="L6" s="19">
        <f t="shared" si="1"/>
        <v>19</v>
      </c>
      <c r="M6" s="19">
        <f>'2.4'!F8</f>
        <v>0.78158000000000005</v>
      </c>
      <c r="N6" s="19">
        <v>14</v>
      </c>
      <c r="O6" s="19">
        <f t="shared" si="2"/>
        <v>10.942120000000001</v>
      </c>
      <c r="P6" s="29">
        <f>'2.5'!F7</f>
        <v>0.88888888888888884</v>
      </c>
      <c r="Q6" s="19">
        <v>19</v>
      </c>
      <c r="R6" s="19">
        <f t="shared" si="3"/>
        <v>16.888888888888889</v>
      </c>
      <c r="S6" s="29">
        <f>'2.6'!F7</f>
        <v>1</v>
      </c>
      <c r="T6" s="19">
        <v>9</v>
      </c>
      <c r="U6" s="19">
        <f t="shared" si="4"/>
        <v>9</v>
      </c>
      <c r="V6" s="29">
        <f>'2.7'!F7</f>
        <v>1</v>
      </c>
      <c r="W6" s="19">
        <v>9</v>
      </c>
      <c r="X6" s="19">
        <f t="shared" si="5"/>
        <v>9</v>
      </c>
      <c r="Y6" s="29">
        <f>'2.8'!E8</f>
        <v>0.96824006591038725</v>
      </c>
      <c r="Z6" s="19">
        <v>4</v>
      </c>
      <c r="AA6" s="19">
        <f t="shared" si="6"/>
        <v>3.872960263641549</v>
      </c>
      <c r="AB6" s="29">
        <f>'2.9'!F8</f>
        <v>0.875</v>
      </c>
      <c r="AC6" s="19">
        <v>4</v>
      </c>
      <c r="AD6" s="19">
        <f t="shared" si="7"/>
        <v>3.5</v>
      </c>
    </row>
    <row r="7" spans="1:30" s="30" customFormat="1" ht="25.5" x14ac:dyDescent="0.2">
      <c r="A7" s="17" t="s">
        <v>26</v>
      </c>
      <c r="B7" s="18" t="s">
        <v>29</v>
      </c>
      <c r="C7" s="19">
        <f t="shared" si="8"/>
        <v>88.560900000000004</v>
      </c>
      <c r="D7" s="19">
        <f>'2.1'!E9</f>
        <v>0</v>
      </c>
      <c r="E7" s="19">
        <v>8</v>
      </c>
      <c r="F7" s="19">
        <f t="shared" si="0"/>
        <v>0</v>
      </c>
      <c r="G7" s="19">
        <f>'2.2'!F9</f>
        <v>0.75435000000000008</v>
      </c>
      <c r="H7" s="19">
        <v>14</v>
      </c>
      <c r="I7" s="19">
        <f t="shared" si="9"/>
        <v>10.5609</v>
      </c>
      <c r="J7" s="19">
        <f>'2.3'!F9</f>
        <v>1</v>
      </c>
      <c r="K7" s="19">
        <v>19</v>
      </c>
      <c r="L7" s="19">
        <f t="shared" si="1"/>
        <v>19</v>
      </c>
      <c r="M7" s="19">
        <f>'2.4'!F9</f>
        <v>1</v>
      </c>
      <c r="N7" s="19">
        <v>14</v>
      </c>
      <c r="O7" s="19">
        <f t="shared" si="2"/>
        <v>14</v>
      </c>
      <c r="P7" s="29">
        <f>'2.5'!F8</f>
        <v>1</v>
      </c>
      <c r="Q7" s="19">
        <v>19</v>
      </c>
      <c r="R7" s="19">
        <f t="shared" si="3"/>
        <v>19</v>
      </c>
      <c r="S7" s="29">
        <f>'2.6'!F8</f>
        <v>1</v>
      </c>
      <c r="T7" s="19">
        <v>9</v>
      </c>
      <c r="U7" s="19">
        <f t="shared" si="4"/>
        <v>9</v>
      </c>
      <c r="V7" s="29">
        <f>'2.7'!F8</f>
        <v>1</v>
      </c>
      <c r="W7" s="19">
        <v>9</v>
      </c>
      <c r="X7" s="19">
        <f t="shared" si="5"/>
        <v>9</v>
      </c>
      <c r="Y7" s="29">
        <f>'2.8'!E9</f>
        <v>1</v>
      </c>
      <c r="Z7" s="19">
        <v>4</v>
      </c>
      <c r="AA7" s="19">
        <f t="shared" si="6"/>
        <v>4</v>
      </c>
      <c r="AB7" s="29">
        <f>'2.9'!F9</f>
        <v>1</v>
      </c>
      <c r="AC7" s="19">
        <v>4</v>
      </c>
      <c r="AD7" s="19">
        <f t="shared" si="7"/>
        <v>4</v>
      </c>
    </row>
    <row r="8" spans="1:30" s="30" customFormat="1" ht="25.5" x14ac:dyDescent="0.2">
      <c r="A8" s="17" t="s">
        <v>26</v>
      </c>
      <c r="B8" s="18" t="s">
        <v>30</v>
      </c>
      <c r="C8" s="19">
        <f t="shared" si="8"/>
        <v>87.33218880864105</v>
      </c>
      <c r="D8" s="19">
        <f>'2.1'!E10</f>
        <v>0.8</v>
      </c>
      <c r="E8" s="19">
        <v>8</v>
      </c>
      <c r="F8" s="19">
        <f t="shared" si="0"/>
        <v>6.4</v>
      </c>
      <c r="G8" s="19">
        <f>'2.2'!F10</f>
        <v>1</v>
      </c>
      <c r="H8" s="19">
        <v>14</v>
      </c>
      <c r="I8" s="19">
        <f t="shared" si="9"/>
        <v>14</v>
      </c>
      <c r="J8" s="19">
        <f>'2.3'!F10</f>
        <v>1</v>
      </c>
      <c r="K8" s="19">
        <v>19</v>
      </c>
      <c r="L8" s="19">
        <f t="shared" si="1"/>
        <v>19</v>
      </c>
      <c r="M8" s="19">
        <f>'2.4'!F10</f>
        <v>1</v>
      </c>
      <c r="N8" s="19">
        <v>14</v>
      </c>
      <c r="O8" s="19">
        <f t="shared" si="2"/>
        <v>14</v>
      </c>
      <c r="P8" s="29">
        <f>'2.5'!F9</f>
        <v>0.84615384615384615</v>
      </c>
      <c r="Q8" s="19">
        <v>19</v>
      </c>
      <c r="R8" s="19">
        <f t="shared" si="3"/>
        <v>16.076923076923077</v>
      </c>
      <c r="S8" s="29">
        <f>'2.6'!F9</f>
        <v>0.54788217355516877</v>
      </c>
      <c r="T8" s="19">
        <v>9</v>
      </c>
      <c r="U8" s="19">
        <f t="shared" si="4"/>
        <v>4.9309395619965191</v>
      </c>
      <c r="V8" s="29">
        <f>'2.7'!F9</f>
        <v>0.81818181818181823</v>
      </c>
      <c r="W8" s="19">
        <v>9</v>
      </c>
      <c r="X8" s="19">
        <f t="shared" si="5"/>
        <v>7.3636363636363642</v>
      </c>
      <c r="Y8" s="29">
        <f>'2.8'!E10</f>
        <v>0.57199063333945743</v>
      </c>
      <c r="Z8" s="19">
        <v>4</v>
      </c>
      <c r="AA8" s="19">
        <f t="shared" si="6"/>
        <v>2.2879625333578297</v>
      </c>
      <c r="AB8" s="29">
        <f>'2.9'!F10</f>
        <v>0.81818181818181823</v>
      </c>
      <c r="AC8" s="19">
        <v>4</v>
      </c>
      <c r="AD8" s="19">
        <f t="shared" si="7"/>
        <v>3.2727272727272729</v>
      </c>
    </row>
    <row r="9" spans="1:30" s="30" customFormat="1" ht="25.5" x14ac:dyDescent="0.2">
      <c r="A9" s="17" t="s">
        <v>81</v>
      </c>
      <c r="B9" s="18" t="s">
        <v>82</v>
      </c>
      <c r="C9" s="19">
        <f t="shared" si="8"/>
        <v>22</v>
      </c>
      <c r="D9" s="19">
        <f>'2.1'!E11</f>
        <v>1</v>
      </c>
      <c r="E9" s="19">
        <v>8</v>
      </c>
      <c r="F9" s="19">
        <f t="shared" si="0"/>
        <v>8</v>
      </c>
      <c r="G9" s="19">
        <f>'2.2'!F11</f>
        <v>1</v>
      </c>
      <c r="H9" s="19">
        <v>14</v>
      </c>
      <c r="I9" s="19">
        <f t="shared" si="9"/>
        <v>14</v>
      </c>
      <c r="J9" s="19">
        <f>'2.3'!F11</f>
        <v>0</v>
      </c>
      <c r="K9" s="19">
        <v>19</v>
      </c>
      <c r="L9" s="19">
        <f t="shared" si="1"/>
        <v>0</v>
      </c>
      <c r="M9" s="19">
        <f>'2.4'!F11</f>
        <v>0</v>
      </c>
      <c r="N9" s="19">
        <v>14</v>
      </c>
      <c r="O9" s="19">
        <f t="shared" si="2"/>
        <v>0</v>
      </c>
      <c r="P9" s="29">
        <f>'2.5'!F10</f>
        <v>0</v>
      </c>
      <c r="Q9" s="19">
        <v>19</v>
      </c>
      <c r="R9" s="19">
        <f t="shared" si="3"/>
        <v>0</v>
      </c>
      <c r="S9" s="29">
        <f>'2.6'!F10</f>
        <v>0</v>
      </c>
      <c r="T9" s="19">
        <v>9</v>
      </c>
      <c r="U9" s="19">
        <f t="shared" si="4"/>
        <v>0</v>
      </c>
      <c r="V9" s="29">
        <f>'2.7'!F10</f>
        <v>0</v>
      </c>
      <c r="W9" s="19">
        <v>9</v>
      </c>
      <c r="X9" s="19">
        <f t="shared" si="5"/>
        <v>0</v>
      </c>
      <c r="Y9" s="29">
        <f>'2.8'!F11</f>
        <v>0</v>
      </c>
      <c r="Z9" s="19">
        <v>4</v>
      </c>
      <c r="AA9" s="19">
        <f t="shared" si="6"/>
        <v>0</v>
      </c>
      <c r="AB9" s="29">
        <f>'2.9'!F11</f>
        <v>0</v>
      </c>
      <c r="AC9" s="19">
        <v>4</v>
      </c>
      <c r="AD9" s="19">
        <f t="shared" si="7"/>
        <v>0</v>
      </c>
    </row>
    <row r="10" spans="1:30" s="30" customFormat="1" ht="25.5" x14ac:dyDescent="0.2">
      <c r="A10" s="17" t="s">
        <v>31</v>
      </c>
      <c r="B10" s="18" t="s">
        <v>33</v>
      </c>
      <c r="C10" s="19">
        <f t="shared" si="8"/>
        <v>86.321618809013245</v>
      </c>
      <c r="D10" s="19">
        <f>'2.1'!E12</f>
        <v>0</v>
      </c>
      <c r="E10" s="19">
        <v>8</v>
      </c>
      <c r="F10" s="19">
        <f t="shared" si="0"/>
        <v>0</v>
      </c>
      <c r="G10" s="19">
        <f>'2.2'!F12</f>
        <v>0.76717999999999997</v>
      </c>
      <c r="H10" s="19">
        <v>14</v>
      </c>
      <c r="I10" s="19">
        <f t="shared" si="9"/>
        <v>10.74052</v>
      </c>
      <c r="J10" s="19">
        <f>'2.3'!F12</f>
        <v>1</v>
      </c>
      <c r="K10" s="19">
        <v>19</v>
      </c>
      <c r="L10" s="19">
        <f t="shared" si="1"/>
        <v>19</v>
      </c>
      <c r="M10" s="19">
        <f>'2.4'!F12</f>
        <v>1</v>
      </c>
      <c r="N10" s="19">
        <v>14</v>
      </c>
      <c r="O10" s="19">
        <f t="shared" si="2"/>
        <v>14</v>
      </c>
      <c r="P10" s="29">
        <f>'2.5'!F11</f>
        <v>1</v>
      </c>
      <c r="Q10" s="19">
        <v>19</v>
      </c>
      <c r="R10" s="19">
        <f t="shared" si="3"/>
        <v>19</v>
      </c>
      <c r="S10" s="29">
        <f>'2.6'!F11</f>
        <v>1</v>
      </c>
      <c r="T10" s="19">
        <v>9</v>
      </c>
      <c r="U10" s="19">
        <f t="shared" si="4"/>
        <v>9</v>
      </c>
      <c r="V10" s="29">
        <f>'2.7'!F11</f>
        <v>1</v>
      </c>
      <c r="W10" s="19">
        <v>9</v>
      </c>
      <c r="X10" s="19">
        <f t="shared" si="5"/>
        <v>9</v>
      </c>
      <c r="Y10" s="29">
        <f>'2.8'!E12</f>
        <v>0.64527470225331085</v>
      </c>
      <c r="Z10" s="19">
        <v>4</v>
      </c>
      <c r="AA10" s="19">
        <f t="shared" si="6"/>
        <v>2.5810988090132434</v>
      </c>
      <c r="AB10" s="29">
        <f>'2.9'!F12</f>
        <v>0.75</v>
      </c>
      <c r="AC10" s="19">
        <v>4</v>
      </c>
      <c r="AD10" s="19">
        <f t="shared" si="7"/>
        <v>3</v>
      </c>
    </row>
    <row r="11" spans="1:30" s="30" customFormat="1" ht="25.5" x14ac:dyDescent="0.2">
      <c r="A11" s="17" t="s">
        <v>32</v>
      </c>
      <c r="B11" s="18" t="s">
        <v>34</v>
      </c>
      <c r="C11" s="19">
        <f t="shared" si="8"/>
        <v>62.622608971121558</v>
      </c>
      <c r="D11" s="19">
        <f>'2.1'!E13</f>
        <v>0.8</v>
      </c>
      <c r="E11" s="19">
        <v>8</v>
      </c>
      <c r="F11" s="19">
        <f t="shared" si="0"/>
        <v>6.4</v>
      </c>
      <c r="G11" s="19">
        <f>'2.2'!F13</f>
        <v>0.99931999999999999</v>
      </c>
      <c r="H11" s="19">
        <v>14</v>
      </c>
      <c r="I11" s="19">
        <f t="shared" si="9"/>
        <v>13.99048</v>
      </c>
      <c r="J11" s="19">
        <f>'2.3'!F13</f>
        <v>1</v>
      </c>
      <c r="K11" s="19">
        <v>19</v>
      </c>
      <c r="L11" s="19">
        <f t="shared" si="1"/>
        <v>19</v>
      </c>
      <c r="M11" s="19">
        <f>'2.4'!F13</f>
        <v>0.30559000000000003</v>
      </c>
      <c r="N11" s="19">
        <v>14</v>
      </c>
      <c r="O11" s="19">
        <f t="shared" si="2"/>
        <v>4.2782600000000004</v>
      </c>
      <c r="P11" s="29">
        <f>'2.5'!F12</f>
        <v>0.27272727272727271</v>
      </c>
      <c r="Q11" s="19">
        <v>19</v>
      </c>
      <c r="R11" s="19">
        <f t="shared" si="3"/>
        <v>5.1818181818181817</v>
      </c>
      <c r="S11" s="29">
        <f>'2.6'!F12</f>
        <v>0.30800897658926474</v>
      </c>
      <c r="T11" s="19">
        <v>9</v>
      </c>
      <c r="U11" s="19">
        <f t="shared" si="4"/>
        <v>2.7720807893033825</v>
      </c>
      <c r="V11" s="29">
        <f>'2.7'!F12</f>
        <v>0.33332999999999996</v>
      </c>
      <c r="W11" s="19">
        <v>9</v>
      </c>
      <c r="X11" s="19">
        <f t="shared" si="5"/>
        <v>2.9999699999999998</v>
      </c>
      <c r="Y11" s="29">
        <f>'2.8'!E13</f>
        <v>1</v>
      </c>
      <c r="Z11" s="19">
        <v>4</v>
      </c>
      <c r="AA11" s="19">
        <f t="shared" si="6"/>
        <v>4</v>
      </c>
      <c r="AB11" s="29">
        <f>'2.9'!F13</f>
        <v>1</v>
      </c>
      <c r="AC11" s="19">
        <v>4</v>
      </c>
      <c r="AD11" s="19">
        <f t="shared" si="7"/>
        <v>4</v>
      </c>
    </row>
    <row r="12" spans="1:30" s="30" customFormat="1" ht="25.5" x14ac:dyDescent="0.2">
      <c r="A12" s="17" t="s">
        <v>35</v>
      </c>
      <c r="B12" s="18" t="s">
        <v>36</v>
      </c>
      <c r="C12" s="19">
        <f t="shared" si="8"/>
        <v>41.704720000000002</v>
      </c>
      <c r="D12" s="19">
        <f>'2.1'!E14</f>
        <v>0</v>
      </c>
      <c r="E12" s="19">
        <v>8</v>
      </c>
      <c r="F12" s="19">
        <f t="shared" si="0"/>
        <v>0</v>
      </c>
      <c r="G12" s="19">
        <f>'2.2'!F14</f>
        <v>0.74922</v>
      </c>
      <c r="H12" s="19">
        <v>14</v>
      </c>
      <c r="I12" s="19">
        <f t="shared" si="9"/>
        <v>10.48908</v>
      </c>
      <c r="J12" s="19">
        <f>'2.3'!F14</f>
        <v>0</v>
      </c>
      <c r="K12" s="19">
        <v>19</v>
      </c>
      <c r="L12" s="19">
        <f t="shared" si="1"/>
        <v>0</v>
      </c>
      <c r="M12" s="19">
        <f>'2.4'!F14</f>
        <v>3.3259999999999998E-2</v>
      </c>
      <c r="N12" s="19">
        <v>14</v>
      </c>
      <c r="O12" s="19">
        <f t="shared" si="2"/>
        <v>0.46563999999999994</v>
      </c>
      <c r="P12" s="29">
        <f>'2.5'!F13</f>
        <v>0.25</v>
      </c>
      <c r="Q12" s="19">
        <v>19</v>
      </c>
      <c r="R12" s="19">
        <f t="shared" si="3"/>
        <v>4.75</v>
      </c>
      <c r="S12" s="29">
        <f>'2.6'!F13</f>
        <v>1</v>
      </c>
      <c r="T12" s="19">
        <v>9</v>
      </c>
      <c r="U12" s="19">
        <f t="shared" si="4"/>
        <v>9</v>
      </c>
      <c r="V12" s="29">
        <f>'2.7'!F13</f>
        <v>1</v>
      </c>
      <c r="W12" s="19">
        <v>9</v>
      </c>
      <c r="X12" s="19">
        <f t="shared" si="5"/>
        <v>9</v>
      </c>
      <c r="Y12" s="29">
        <f>'2.8'!E14</f>
        <v>1</v>
      </c>
      <c r="Z12" s="19">
        <v>4</v>
      </c>
      <c r="AA12" s="19">
        <f t="shared" si="6"/>
        <v>4</v>
      </c>
      <c r="AB12" s="29">
        <f>'2.9'!F14</f>
        <v>1</v>
      </c>
      <c r="AC12" s="19">
        <v>4</v>
      </c>
      <c r="AD12" s="19">
        <f t="shared" si="7"/>
        <v>4</v>
      </c>
    </row>
    <row r="13" spans="1:30" s="30" customFormat="1" ht="26.25" customHeight="1" x14ac:dyDescent="0.2">
      <c r="A13" s="17" t="s">
        <v>37</v>
      </c>
      <c r="B13" s="18" t="s">
        <v>38</v>
      </c>
      <c r="C13" s="19">
        <f t="shared" si="8"/>
        <v>90.290417600035084</v>
      </c>
      <c r="D13" s="19">
        <f>'2.1'!E15</f>
        <v>0</v>
      </c>
      <c r="E13" s="19">
        <v>8</v>
      </c>
      <c r="F13" s="19">
        <f t="shared" si="0"/>
        <v>0</v>
      </c>
      <c r="G13" s="19">
        <f>'2.2'!F15</f>
        <v>0.99055999999999989</v>
      </c>
      <c r="H13" s="19">
        <v>14</v>
      </c>
      <c r="I13" s="19">
        <f t="shared" si="9"/>
        <v>13.867839999999998</v>
      </c>
      <c r="J13" s="19">
        <f>'2.3'!F15</f>
        <v>1</v>
      </c>
      <c r="K13" s="19">
        <v>19</v>
      </c>
      <c r="L13" s="19">
        <f t="shared" si="1"/>
        <v>19</v>
      </c>
      <c r="M13" s="19">
        <f>'2.4'!F15</f>
        <v>1</v>
      </c>
      <c r="N13" s="19">
        <v>14</v>
      </c>
      <c r="O13" s="19">
        <f t="shared" si="2"/>
        <v>14</v>
      </c>
      <c r="P13" s="29">
        <f>'2.5'!F14</f>
        <v>0.93333333333333335</v>
      </c>
      <c r="Q13" s="19">
        <v>19</v>
      </c>
      <c r="R13" s="19">
        <f t="shared" si="3"/>
        <v>17.733333333333334</v>
      </c>
      <c r="S13" s="29">
        <f>'2.6'!F14</f>
        <v>1</v>
      </c>
      <c r="T13" s="19">
        <v>9</v>
      </c>
      <c r="U13" s="19">
        <f t="shared" si="4"/>
        <v>9</v>
      </c>
      <c r="V13" s="29">
        <f>'2.7'!F14</f>
        <v>1</v>
      </c>
      <c r="W13" s="19">
        <v>9</v>
      </c>
      <c r="X13" s="19">
        <f t="shared" si="5"/>
        <v>9</v>
      </c>
      <c r="Y13" s="29">
        <f>'2.8'!E15</f>
        <v>0.98897773334210248</v>
      </c>
      <c r="Z13" s="19">
        <v>4</v>
      </c>
      <c r="AA13" s="19">
        <f t="shared" si="6"/>
        <v>3.9559109333684099</v>
      </c>
      <c r="AB13" s="29">
        <f>'2.9'!F15</f>
        <v>0.93333333333333335</v>
      </c>
      <c r="AC13" s="19">
        <v>4</v>
      </c>
      <c r="AD13" s="19">
        <f t="shared" si="7"/>
        <v>3.7333333333333334</v>
      </c>
    </row>
    <row r="14" spans="1:30" s="30" customFormat="1" ht="21.75" customHeight="1" x14ac:dyDescent="0.2">
      <c r="A14" s="17" t="s">
        <v>39</v>
      </c>
      <c r="B14" s="18" t="s">
        <v>40</v>
      </c>
      <c r="C14" s="19">
        <f t="shared" si="8"/>
        <v>91.970460000000003</v>
      </c>
      <c r="D14" s="19">
        <f>'2.1'!E16</f>
        <v>0</v>
      </c>
      <c r="E14" s="19">
        <v>8</v>
      </c>
      <c r="F14" s="19">
        <f t="shared" si="0"/>
        <v>0</v>
      </c>
      <c r="G14" s="19">
        <f>'2.2'!F16</f>
        <v>0.99788999999999994</v>
      </c>
      <c r="H14" s="19">
        <v>14</v>
      </c>
      <c r="I14" s="19">
        <f t="shared" si="9"/>
        <v>13.970459999999999</v>
      </c>
      <c r="J14" s="19">
        <f>'2.3'!F16</f>
        <v>1</v>
      </c>
      <c r="K14" s="19">
        <v>19</v>
      </c>
      <c r="L14" s="19">
        <f t="shared" si="1"/>
        <v>19</v>
      </c>
      <c r="M14" s="19">
        <f>'2.4'!F16</f>
        <v>1</v>
      </c>
      <c r="N14" s="19">
        <v>14</v>
      </c>
      <c r="O14" s="19">
        <f t="shared" si="2"/>
        <v>14</v>
      </c>
      <c r="P14" s="29">
        <f>'2.5'!F15</f>
        <v>1</v>
      </c>
      <c r="Q14" s="19">
        <v>19</v>
      </c>
      <c r="R14" s="19">
        <f t="shared" si="3"/>
        <v>19</v>
      </c>
      <c r="S14" s="29">
        <f>'2.6'!F15</f>
        <v>1</v>
      </c>
      <c r="T14" s="19">
        <v>9</v>
      </c>
      <c r="U14" s="19">
        <f t="shared" si="4"/>
        <v>9</v>
      </c>
      <c r="V14" s="29">
        <f>'2.7'!F15</f>
        <v>1</v>
      </c>
      <c r="W14" s="19">
        <v>9</v>
      </c>
      <c r="X14" s="19">
        <f t="shared" si="5"/>
        <v>9</v>
      </c>
      <c r="Y14" s="29">
        <f>'2.8'!E16</f>
        <v>1</v>
      </c>
      <c r="Z14" s="19">
        <v>4</v>
      </c>
      <c r="AA14" s="19">
        <f t="shared" si="6"/>
        <v>4</v>
      </c>
      <c r="AB14" s="29">
        <f>'2.9'!F16</f>
        <v>1</v>
      </c>
      <c r="AC14" s="19">
        <v>4</v>
      </c>
      <c r="AD14" s="19">
        <f t="shared" si="7"/>
        <v>4</v>
      </c>
    </row>
    <row r="15" spans="1:30" s="30" customFormat="1" ht="24.75" customHeight="1" x14ac:dyDescent="0.2">
      <c r="A15" s="17" t="s">
        <v>41</v>
      </c>
      <c r="B15" s="18" t="s">
        <v>42</v>
      </c>
      <c r="C15" s="19">
        <f t="shared" si="8"/>
        <v>92</v>
      </c>
      <c r="D15" s="19">
        <f>'2.1'!E17</f>
        <v>0</v>
      </c>
      <c r="E15" s="19">
        <v>8</v>
      </c>
      <c r="F15" s="19">
        <f t="shared" si="0"/>
        <v>0</v>
      </c>
      <c r="G15" s="19">
        <f>'2.2'!F17</f>
        <v>1</v>
      </c>
      <c r="H15" s="19">
        <v>14</v>
      </c>
      <c r="I15" s="19">
        <f t="shared" si="9"/>
        <v>14</v>
      </c>
      <c r="J15" s="19">
        <f>'2.3'!F17</f>
        <v>1</v>
      </c>
      <c r="K15" s="19">
        <v>19</v>
      </c>
      <c r="L15" s="19">
        <f t="shared" si="1"/>
        <v>19</v>
      </c>
      <c r="M15" s="19">
        <f>'2.4'!F17</f>
        <v>1</v>
      </c>
      <c r="N15" s="19">
        <v>14</v>
      </c>
      <c r="O15" s="19">
        <f t="shared" si="2"/>
        <v>14</v>
      </c>
      <c r="P15" s="29">
        <f>'2.5'!F16</f>
        <v>1</v>
      </c>
      <c r="Q15" s="19">
        <v>19</v>
      </c>
      <c r="R15" s="19">
        <f t="shared" si="3"/>
        <v>19</v>
      </c>
      <c r="S15" s="29">
        <f>'2.6'!F16</f>
        <v>1</v>
      </c>
      <c r="T15" s="19">
        <v>9</v>
      </c>
      <c r="U15" s="19">
        <f t="shared" si="4"/>
        <v>9</v>
      </c>
      <c r="V15" s="29">
        <f>'2.7'!F16</f>
        <v>1</v>
      </c>
      <c r="W15" s="19">
        <v>9</v>
      </c>
      <c r="X15" s="19">
        <f t="shared" si="5"/>
        <v>9</v>
      </c>
      <c r="Y15" s="29">
        <f>'2.8'!E17</f>
        <v>1</v>
      </c>
      <c r="Z15" s="19">
        <v>4</v>
      </c>
      <c r="AA15" s="19">
        <f t="shared" si="6"/>
        <v>4</v>
      </c>
      <c r="AB15" s="29">
        <f>'2.9'!F17</f>
        <v>1</v>
      </c>
      <c r="AC15" s="19">
        <v>4</v>
      </c>
      <c r="AD15" s="19">
        <f t="shared" si="7"/>
        <v>4</v>
      </c>
    </row>
    <row r="16" spans="1:30" s="30" customFormat="1" ht="25.5" x14ac:dyDescent="0.2">
      <c r="A16" s="17" t="s">
        <v>43</v>
      </c>
      <c r="B16" s="18" t="s">
        <v>46</v>
      </c>
      <c r="C16" s="19">
        <f t="shared" si="8"/>
        <v>79.400000000000006</v>
      </c>
      <c r="D16" s="19">
        <f>'2.1'!E18</f>
        <v>0.8</v>
      </c>
      <c r="E16" s="19">
        <v>8</v>
      </c>
      <c r="F16" s="19">
        <f t="shared" si="0"/>
        <v>6.4</v>
      </c>
      <c r="G16" s="19">
        <f>'2.2'!F18</f>
        <v>1</v>
      </c>
      <c r="H16" s="19">
        <v>14</v>
      </c>
      <c r="I16" s="19">
        <f t="shared" si="9"/>
        <v>14</v>
      </c>
      <c r="J16" s="19">
        <f>'2.3'!F18</f>
        <v>0</v>
      </c>
      <c r="K16" s="19">
        <v>19</v>
      </c>
      <c r="L16" s="19">
        <f t="shared" si="1"/>
        <v>0</v>
      </c>
      <c r="M16" s="19">
        <f>'2.4'!F18</f>
        <v>1</v>
      </c>
      <c r="N16" s="19">
        <v>14</v>
      </c>
      <c r="O16" s="19">
        <f t="shared" si="2"/>
        <v>14</v>
      </c>
      <c r="P16" s="29">
        <f>'2.5'!F17</f>
        <v>1</v>
      </c>
      <c r="Q16" s="19">
        <v>19</v>
      </c>
      <c r="R16" s="19">
        <f t="shared" si="3"/>
        <v>19</v>
      </c>
      <c r="S16" s="29">
        <f>'2.6'!F17</f>
        <v>1</v>
      </c>
      <c r="T16" s="19">
        <v>9</v>
      </c>
      <c r="U16" s="19">
        <f t="shared" si="4"/>
        <v>9</v>
      </c>
      <c r="V16" s="29">
        <f>'2.7'!F17</f>
        <v>1</v>
      </c>
      <c r="W16" s="19">
        <v>9</v>
      </c>
      <c r="X16" s="19">
        <f t="shared" si="5"/>
        <v>9</v>
      </c>
      <c r="Y16" s="29">
        <f>'2.8'!E18</f>
        <v>1</v>
      </c>
      <c r="Z16" s="19">
        <v>4</v>
      </c>
      <c r="AA16" s="19">
        <f t="shared" si="6"/>
        <v>4</v>
      </c>
      <c r="AB16" s="29">
        <f>'2.9'!F18</f>
        <v>1</v>
      </c>
      <c r="AC16" s="19">
        <v>4</v>
      </c>
      <c r="AD16" s="19">
        <f t="shared" si="7"/>
        <v>4</v>
      </c>
    </row>
    <row r="17" spans="1:30" s="30" customFormat="1" ht="25.5" x14ac:dyDescent="0.2">
      <c r="A17" s="17" t="s">
        <v>44</v>
      </c>
      <c r="B17" s="18" t="s">
        <v>45</v>
      </c>
      <c r="C17" s="19">
        <f t="shared" si="8"/>
        <v>92</v>
      </c>
      <c r="D17" s="19">
        <f>'2.1'!E19</f>
        <v>0</v>
      </c>
      <c r="E17" s="19">
        <v>8</v>
      </c>
      <c r="F17" s="19">
        <f t="shared" si="0"/>
        <v>0</v>
      </c>
      <c r="G17" s="19">
        <f>'2.2'!F19</f>
        <v>1</v>
      </c>
      <c r="H17" s="19">
        <v>14</v>
      </c>
      <c r="I17" s="19">
        <f t="shared" si="9"/>
        <v>14</v>
      </c>
      <c r="J17" s="19">
        <f>'2.3'!F19</f>
        <v>1</v>
      </c>
      <c r="K17" s="19">
        <v>19</v>
      </c>
      <c r="L17" s="19">
        <f t="shared" si="1"/>
        <v>19</v>
      </c>
      <c r="M17" s="19">
        <f>'2.4'!F19</f>
        <v>1</v>
      </c>
      <c r="N17" s="19">
        <v>14</v>
      </c>
      <c r="O17" s="19">
        <f t="shared" si="2"/>
        <v>14</v>
      </c>
      <c r="P17" s="29">
        <f>'2.5'!F18</f>
        <v>1</v>
      </c>
      <c r="Q17" s="19">
        <v>19</v>
      </c>
      <c r="R17" s="19">
        <f t="shared" si="3"/>
        <v>19</v>
      </c>
      <c r="S17" s="29">
        <f>'2.6'!F18</f>
        <v>1</v>
      </c>
      <c r="T17" s="19">
        <v>9</v>
      </c>
      <c r="U17" s="19">
        <f t="shared" si="4"/>
        <v>9</v>
      </c>
      <c r="V17" s="29">
        <f>'2.7'!F18</f>
        <v>1</v>
      </c>
      <c r="W17" s="19">
        <v>9</v>
      </c>
      <c r="X17" s="19">
        <f t="shared" si="5"/>
        <v>9</v>
      </c>
      <c r="Y17" s="29">
        <f>'2.8'!E19</f>
        <v>1</v>
      </c>
      <c r="Z17" s="19">
        <v>4</v>
      </c>
      <c r="AA17" s="19">
        <f t="shared" si="6"/>
        <v>4</v>
      </c>
      <c r="AB17" s="29">
        <f>'2.9'!F19</f>
        <v>1</v>
      </c>
      <c r="AC17" s="19">
        <v>4</v>
      </c>
      <c r="AD17" s="19">
        <f t="shared" si="7"/>
        <v>4</v>
      </c>
    </row>
    <row r="18" spans="1:30" s="30" customFormat="1" ht="25.5" x14ac:dyDescent="0.2">
      <c r="A18" s="17" t="s">
        <v>47</v>
      </c>
      <c r="B18" s="18" t="s">
        <v>48</v>
      </c>
      <c r="C18" s="19">
        <f t="shared" si="8"/>
        <v>88.117360001467333</v>
      </c>
      <c r="D18" s="19">
        <f>'2.1'!E20</f>
        <v>0</v>
      </c>
      <c r="E18" s="19">
        <v>8</v>
      </c>
      <c r="F18" s="19">
        <f t="shared" si="0"/>
        <v>0</v>
      </c>
      <c r="G18" s="19">
        <f>'2.2'!F20</f>
        <v>1</v>
      </c>
      <c r="H18" s="19">
        <v>14</v>
      </c>
      <c r="I18" s="19">
        <f t="shared" si="9"/>
        <v>14</v>
      </c>
      <c r="J18" s="19">
        <f>'2.3'!F20</f>
        <v>1</v>
      </c>
      <c r="K18" s="19">
        <v>19</v>
      </c>
      <c r="L18" s="19">
        <f t="shared" si="1"/>
        <v>19</v>
      </c>
      <c r="M18" s="19">
        <f>'2.4'!F20</f>
        <v>1</v>
      </c>
      <c r="N18" s="19">
        <v>14</v>
      </c>
      <c r="O18" s="19">
        <f t="shared" si="2"/>
        <v>14</v>
      </c>
      <c r="P18" s="29">
        <f>'2.5'!F19</f>
        <v>0.8571428571428571</v>
      </c>
      <c r="Q18" s="19">
        <v>19</v>
      </c>
      <c r="R18" s="19">
        <f t="shared" si="3"/>
        <v>16.285714285714285</v>
      </c>
      <c r="S18" s="29">
        <f>'2.6'!F19</f>
        <v>1</v>
      </c>
      <c r="T18" s="19">
        <v>9</v>
      </c>
      <c r="U18" s="19">
        <f t="shared" si="4"/>
        <v>9</v>
      </c>
      <c r="V18" s="29">
        <f>'2.7'!F19</f>
        <v>1</v>
      </c>
      <c r="W18" s="19">
        <v>9</v>
      </c>
      <c r="X18" s="19">
        <f t="shared" si="5"/>
        <v>9</v>
      </c>
      <c r="Y18" s="29">
        <f>'2.8'!E20</f>
        <v>0.99362571465254867</v>
      </c>
      <c r="Z18" s="19">
        <v>4</v>
      </c>
      <c r="AA18" s="19">
        <f t="shared" si="6"/>
        <v>3.9745028586101947</v>
      </c>
      <c r="AB18" s="29">
        <f>'2.9'!F20</f>
        <v>0.7142857142857143</v>
      </c>
      <c r="AC18" s="19">
        <v>4</v>
      </c>
      <c r="AD18" s="19">
        <f t="shared" si="7"/>
        <v>2.8571428571428572</v>
      </c>
    </row>
    <row r="23" spans="1:30" x14ac:dyDescent="0.25">
      <c r="G23" s="38"/>
    </row>
  </sheetData>
  <mergeCells count="13">
    <mergeCell ref="V2:X2"/>
    <mergeCell ref="Y2:AA2"/>
    <mergeCell ref="AB2:AD2"/>
    <mergeCell ref="A1:AD1"/>
    <mergeCell ref="P2:R2"/>
    <mergeCell ref="A2:A3"/>
    <mergeCell ref="B2:B3"/>
    <mergeCell ref="C2:C3"/>
    <mergeCell ref="D2:F2"/>
    <mergeCell ref="J2:L2"/>
    <mergeCell ref="M2:O2"/>
    <mergeCell ref="S2:U2"/>
    <mergeCell ref="G2:I2"/>
  </mergeCells>
  <pageMargins left="0.25" right="0.31496062992125984" top="0.43307086614173229" bottom="0.27559055118110237" header="0.31496062992125984" footer="0.15748031496062992"/>
  <pageSetup paperSize="9" scale="91" fitToWidth="2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opLeftCell="A3" workbookViewId="0">
      <selection activeCell="P10" sqref="P10"/>
    </sheetView>
  </sheetViews>
  <sheetFormatPr defaultRowHeight="15.75" x14ac:dyDescent="0.25"/>
  <cols>
    <col min="1" max="1" width="9.140625" style="8"/>
    <col min="2" max="2" width="35.7109375" style="8" customWidth="1"/>
    <col min="3" max="3" width="12.140625" style="8" customWidth="1"/>
    <col min="4" max="4" width="14.140625" style="8" customWidth="1"/>
    <col min="5" max="5" width="11.5703125" style="8" customWidth="1"/>
    <col min="6" max="6" width="13.7109375" style="8" customWidth="1"/>
    <col min="7" max="7" width="14.7109375" style="8" customWidth="1"/>
    <col min="8" max="16384" width="9.140625" style="8"/>
  </cols>
  <sheetData>
    <row r="1" spans="1:7" ht="33.75" customHeight="1" x14ac:dyDescent="0.25">
      <c r="A1" s="149" t="s">
        <v>57</v>
      </c>
      <c r="B1" s="149"/>
      <c r="C1" s="149"/>
      <c r="D1" s="149"/>
      <c r="E1" s="149"/>
      <c r="F1" s="149"/>
      <c r="G1" s="149"/>
    </row>
    <row r="2" spans="1:7" ht="16.5" thickBot="1" x14ac:dyDescent="0.3"/>
    <row r="3" spans="1:7" x14ac:dyDescent="0.25">
      <c r="A3" s="150" t="s">
        <v>1</v>
      </c>
      <c r="B3" s="152" t="s">
        <v>2</v>
      </c>
      <c r="C3" s="154" t="s">
        <v>58</v>
      </c>
      <c r="D3" s="154" t="s">
        <v>53</v>
      </c>
      <c r="E3" s="154" t="s">
        <v>59</v>
      </c>
      <c r="F3" s="154" t="s">
        <v>53</v>
      </c>
      <c r="G3" s="156" t="s">
        <v>60</v>
      </c>
    </row>
    <row r="4" spans="1:7" ht="48" customHeight="1" thickBot="1" x14ac:dyDescent="0.3">
      <c r="A4" s="151" t="s">
        <v>1</v>
      </c>
      <c r="B4" s="153" t="s">
        <v>2</v>
      </c>
      <c r="C4" s="155"/>
      <c r="D4" s="155"/>
      <c r="E4" s="155"/>
      <c r="F4" s="155"/>
      <c r="G4" s="157"/>
    </row>
    <row r="5" spans="1:7" ht="25.5" customHeight="1" x14ac:dyDescent="0.25">
      <c r="A5" s="75">
        <v>902</v>
      </c>
      <c r="B5" s="74" t="s">
        <v>80</v>
      </c>
      <c r="C5" s="104">
        <f>'1РРО'!C5</f>
        <v>0</v>
      </c>
      <c r="D5" s="105">
        <f>C5*50%</f>
        <v>0</v>
      </c>
      <c r="E5" s="105">
        <f>'2ОБАС'!C4</f>
        <v>78.505870000000002</v>
      </c>
      <c r="F5" s="105">
        <f>E5*50%</f>
        <v>39.252935000000001</v>
      </c>
      <c r="G5" s="106">
        <f t="shared" ref="G5:G19" si="0">F5+D5</f>
        <v>39.252935000000001</v>
      </c>
    </row>
    <row r="6" spans="1:7" ht="34.5" customHeight="1" x14ac:dyDescent="0.25">
      <c r="A6" s="36" t="s">
        <v>26</v>
      </c>
      <c r="B6" s="32" t="s">
        <v>27</v>
      </c>
      <c r="C6" s="9">
        <f>'1РРО'!C6</f>
        <v>45.45</v>
      </c>
      <c r="D6" s="9">
        <f t="shared" ref="D6:D19" si="1">C6*50%</f>
        <v>22.725000000000001</v>
      </c>
      <c r="E6" s="9">
        <f>'2ОБАС'!C5</f>
        <v>77.484810504000336</v>
      </c>
      <c r="F6" s="9">
        <f t="shared" ref="F6:F19" si="2">E6*50%</f>
        <v>38.742405252000168</v>
      </c>
      <c r="G6" s="35">
        <f t="shared" si="0"/>
        <v>61.467405252000169</v>
      </c>
    </row>
    <row r="7" spans="1:7" ht="32.25" customHeight="1" x14ac:dyDescent="0.25">
      <c r="A7" s="36" t="s">
        <v>26</v>
      </c>
      <c r="B7" s="32" t="s">
        <v>28</v>
      </c>
      <c r="C7" s="9">
        <f>'1РРО'!C7</f>
        <v>0</v>
      </c>
      <c r="D7" s="9">
        <f t="shared" si="1"/>
        <v>0</v>
      </c>
      <c r="E7" s="9">
        <f>'2ОБАС'!C6</f>
        <v>87.696589152530436</v>
      </c>
      <c r="F7" s="9">
        <f t="shared" si="2"/>
        <v>43.848294576265218</v>
      </c>
      <c r="G7" s="35">
        <f t="shared" si="0"/>
        <v>43.848294576265218</v>
      </c>
    </row>
    <row r="8" spans="1:7" ht="30.75" customHeight="1" x14ac:dyDescent="0.25">
      <c r="A8" s="36" t="s">
        <v>26</v>
      </c>
      <c r="B8" s="32" t="s">
        <v>29</v>
      </c>
      <c r="C8" s="9">
        <f>'1РРО'!C8</f>
        <v>50</v>
      </c>
      <c r="D8" s="9">
        <f t="shared" si="1"/>
        <v>25</v>
      </c>
      <c r="E8" s="9">
        <f>'2ОБАС'!C7</f>
        <v>88.560900000000004</v>
      </c>
      <c r="F8" s="9">
        <f t="shared" si="2"/>
        <v>44.280450000000002</v>
      </c>
      <c r="G8" s="35">
        <f t="shared" si="0"/>
        <v>69.280450000000002</v>
      </c>
    </row>
    <row r="9" spans="1:7" ht="30.75" customHeight="1" x14ac:dyDescent="0.25">
      <c r="A9" s="36" t="s">
        <v>26</v>
      </c>
      <c r="B9" s="32" t="s">
        <v>30</v>
      </c>
      <c r="C9" s="9">
        <f>'1РРО'!C9</f>
        <v>90</v>
      </c>
      <c r="D9" s="9">
        <f t="shared" si="1"/>
        <v>45</v>
      </c>
      <c r="E9" s="9">
        <f>'2ОБАС'!C8</f>
        <v>87.33218880864105</v>
      </c>
      <c r="F9" s="9">
        <f t="shared" si="2"/>
        <v>43.666094404320525</v>
      </c>
      <c r="G9" s="35">
        <f t="shared" si="0"/>
        <v>88.666094404320518</v>
      </c>
    </row>
    <row r="10" spans="1:7" ht="30.75" customHeight="1" x14ac:dyDescent="0.25">
      <c r="A10" s="36" t="s">
        <v>81</v>
      </c>
      <c r="B10" s="32" t="s">
        <v>84</v>
      </c>
      <c r="C10" s="9">
        <f>'1РРО'!C10</f>
        <v>100</v>
      </c>
      <c r="D10" s="9">
        <f t="shared" si="1"/>
        <v>50</v>
      </c>
      <c r="E10" s="9">
        <f>'2ОБАС'!C9</f>
        <v>22</v>
      </c>
      <c r="F10" s="9">
        <f t="shared" si="2"/>
        <v>11</v>
      </c>
      <c r="G10" s="35">
        <f t="shared" si="0"/>
        <v>61</v>
      </c>
    </row>
    <row r="11" spans="1:7" ht="32.25" customHeight="1" x14ac:dyDescent="0.25">
      <c r="A11" s="36" t="s">
        <v>31</v>
      </c>
      <c r="B11" s="32" t="s">
        <v>33</v>
      </c>
      <c r="C11" s="9">
        <f>'1РРО'!C11</f>
        <v>50</v>
      </c>
      <c r="D11" s="9">
        <f t="shared" si="1"/>
        <v>25</v>
      </c>
      <c r="E11" s="9">
        <f>'2ОБАС'!C10</f>
        <v>86.321618809013245</v>
      </c>
      <c r="F11" s="9">
        <f t="shared" si="2"/>
        <v>43.160809404506622</v>
      </c>
      <c r="G11" s="35">
        <f t="shared" si="0"/>
        <v>68.160809404506622</v>
      </c>
    </row>
    <row r="12" spans="1:7" ht="33.75" customHeight="1" x14ac:dyDescent="0.25">
      <c r="A12" s="36" t="s">
        <v>32</v>
      </c>
      <c r="B12" s="32" t="s">
        <v>34</v>
      </c>
      <c r="C12" s="9">
        <f>'1РРО'!C12</f>
        <v>40</v>
      </c>
      <c r="D12" s="9">
        <f t="shared" si="1"/>
        <v>20</v>
      </c>
      <c r="E12" s="9">
        <f>'2ОБАС'!C11</f>
        <v>62.622608971121558</v>
      </c>
      <c r="F12" s="9">
        <f t="shared" si="2"/>
        <v>31.311304485560779</v>
      </c>
      <c r="G12" s="35">
        <f t="shared" si="0"/>
        <v>51.311304485560782</v>
      </c>
    </row>
    <row r="13" spans="1:7" ht="36" customHeight="1" x14ac:dyDescent="0.25">
      <c r="A13" s="36" t="s">
        <v>35</v>
      </c>
      <c r="B13" s="32" t="s">
        <v>36</v>
      </c>
      <c r="C13" s="9">
        <f>'1РРО'!C13</f>
        <v>0</v>
      </c>
      <c r="D13" s="9">
        <f t="shared" si="1"/>
        <v>0</v>
      </c>
      <c r="E13" s="9">
        <f>'2ОБАС'!C12</f>
        <v>41.704720000000002</v>
      </c>
      <c r="F13" s="9">
        <f t="shared" si="2"/>
        <v>20.852360000000001</v>
      </c>
      <c r="G13" s="35">
        <f t="shared" si="0"/>
        <v>20.852360000000001</v>
      </c>
    </row>
    <row r="14" spans="1:7" ht="35.25" customHeight="1" x14ac:dyDescent="0.25">
      <c r="A14" s="36" t="s">
        <v>37</v>
      </c>
      <c r="B14" s="32" t="s">
        <v>38</v>
      </c>
      <c r="C14" s="9">
        <f>'1РРО'!C14</f>
        <v>100</v>
      </c>
      <c r="D14" s="9">
        <f t="shared" si="1"/>
        <v>50</v>
      </c>
      <c r="E14" s="9">
        <f>'2ОБАС'!C13</f>
        <v>90.290417600035084</v>
      </c>
      <c r="F14" s="9">
        <f t="shared" si="2"/>
        <v>45.145208800017542</v>
      </c>
      <c r="G14" s="35">
        <f t="shared" si="0"/>
        <v>95.145208800017542</v>
      </c>
    </row>
    <row r="15" spans="1:7" ht="34.5" customHeight="1" x14ac:dyDescent="0.25">
      <c r="A15" s="36" t="s">
        <v>39</v>
      </c>
      <c r="B15" s="32" t="s">
        <v>40</v>
      </c>
      <c r="C15" s="9">
        <f>'1РРО'!C15</f>
        <v>50</v>
      </c>
      <c r="D15" s="9">
        <f t="shared" si="1"/>
        <v>25</v>
      </c>
      <c r="E15" s="9">
        <f>'2ОБАС'!C14</f>
        <v>91.970460000000003</v>
      </c>
      <c r="F15" s="9">
        <f t="shared" si="2"/>
        <v>45.985230000000001</v>
      </c>
      <c r="G15" s="35">
        <f t="shared" si="0"/>
        <v>70.985230000000001</v>
      </c>
    </row>
    <row r="16" spans="1:7" ht="34.5" customHeight="1" x14ac:dyDescent="0.25">
      <c r="A16" s="36" t="s">
        <v>41</v>
      </c>
      <c r="B16" s="32" t="s">
        <v>42</v>
      </c>
      <c r="C16" s="9">
        <f>'1РРО'!C16</f>
        <v>44.444444444444443</v>
      </c>
      <c r="D16" s="9">
        <f t="shared" si="1"/>
        <v>22.222222222222221</v>
      </c>
      <c r="E16" s="9">
        <f>'2ОБАС'!C15</f>
        <v>92</v>
      </c>
      <c r="F16" s="9">
        <f t="shared" si="2"/>
        <v>46</v>
      </c>
      <c r="G16" s="35">
        <f t="shared" si="0"/>
        <v>68.222222222222229</v>
      </c>
    </row>
    <row r="17" spans="1:7" ht="32.25" customHeight="1" x14ac:dyDescent="0.25">
      <c r="A17" s="36" t="s">
        <v>43</v>
      </c>
      <c r="B17" s="32" t="s">
        <v>46</v>
      </c>
      <c r="C17" s="9">
        <f>'1РРО'!C17</f>
        <v>77.5</v>
      </c>
      <c r="D17" s="9">
        <f t="shared" si="1"/>
        <v>38.75</v>
      </c>
      <c r="E17" s="9">
        <f>'2ОБАС'!C16</f>
        <v>79.400000000000006</v>
      </c>
      <c r="F17" s="9">
        <f t="shared" si="2"/>
        <v>39.700000000000003</v>
      </c>
      <c r="G17" s="35">
        <f t="shared" si="0"/>
        <v>78.45</v>
      </c>
    </row>
    <row r="18" spans="1:7" ht="33.75" customHeight="1" x14ac:dyDescent="0.25">
      <c r="A18" s="36" t="s">
        <v>44</v>
      </c>
      <c r="B18" s="32" t="s">
        <v>45</v>
      </c>
      <c r="C18" s="9">
        <f>'1РРО'!C18</f>
        <v>0</v>
      </c>
      <c r="D18" s="9">
        <f t="shared" si="1"/>
        <v>0</v>
      </c>
      <c r="E18" s="9">
        <f>'2ОБАС'!C17</f>
        <v>92</v>
      </c>
      <c r="F18" s="9">
        <f t="shared" si="2"/>
        <v>46</v>
      </c>
      <c r="G18" s="35">
        <f t="shared" si="0"/>
        <v>46</v>
      </c>
    </row>
    <row r="19" spans="1:7" ht="34.5" customHeight="1" thickBot="1" x14ac:dyDescent="0.3">
      <c r="A19" s="37" t="s">
        <v>47</v>
      </c>
      <c r="B19" s="33" t="s">
        <v>48</v>
      </c>
      <c r="C19" s="34">
        <f>'1РРО'!C19</f>
        <v>50</v>
      </c>
      <c r="D19" s="34">
        <f t="shared" si="1"/>
        <v>25</v>
      </c>
      <c r="E19" s="34">
        <f>'2ОБАС'!C18</f>
        <v>88.117360001467333</v>
      </c>
      <c r="F19" s="34">
        <f t="shared" si="2"/>
        <v>44.058680000733666</v>
      </c>
      <c r="G19" s="35">
        <f t="shared" si="0"/>
        <v>69.058680000733659</v>
      </c>
    </row>
  </sheetData>
  <mergeCells count="8">
    <mergeCell ref="A1:G1"/>
    <mergeCell ref="A3:A4"/>
    <mergeCell ref="B3:B4"/>
    <mergeCell ref="C3:C4"/>
    <mergeCell ref="E3:E4"/>
    <mergeCell ref="G3:G4"/>
    <mergeCell ref="D3:D4"/>
    <mergeCell ref="F3:F4"/>
  </mergeCells>
  <pageMargins left="0.47244094488188981" right="0.39370078740157483" top="0.74803149606299213" bottom="0.74803149606299213" header="0.31496062992125984" footer="0.31496062992125984"/>
  <pageSetup scale="8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B18" sqref="B18"/>
    </sheetView>
  </sheetViews>
  <sheetFormatPr defaultRowHeight="15.75" x14ac:dyDescent="0.25"/>
  <cols>
    <col min="1" max="1" width="9.140625" style="8"/>
    <col min="2" max="2" width="35.7109375" style="8" customWidth="1"/>
    <col min="3" max="3" width="12.140625" style="8" hidden="1" customWidth="1"/>
    <col min="4" max="4" width="14.140625" style="8" hidden="1" customWidth="1"/>
    <col min="5" max="5" width="11.5703125" style="8" hidden="1" customWidth="1"/>
    <col min="6" max="6" width="13.7109375" style="8" hidden="1" customWidth="1"/>
    <col min="7" max="7" width="14.7109375" style="8" customWidth="1"/>
    <col min="8" max="16384" width="9.140625" style="8"/>
  </cols>
  <sheetData>
    <row r="1" spans="1:7" ht="33.75" customHeight="1" x14ac:dyDescent="0.25">
      <c r="A1" s="149" t="s">
        <v>57</v>
      </c>
      <c r="B1" s="149"/>
      <c r="C1" s="149"/>
      <c r="D1" s="149"/>
      <c r="E1" s="149"/>
      <c r="F1" s="149"/>
      <c r="G1" s="149"/>
    </row>
    <row r="2" spans="1:7" ht="16.5" thickBot="1" x14ac:dyDescent="0.3"/>
    <row r="3" spans="1:7" ht="15.75" customHeight="1" x14ac:dyDescent="0.25">
      <c r="A3" s="150" t="s">
        <v>1</v>
      </c>
      <c r="B3" s="152" t="s">
        <v>2</v>
      </c>
      <c r="C3" s="154" t="s">
        <v>58</v>
      </c>
      <c r="D3" s="154" t="s">
        <v>53</v>
      </c>
      <c r="E3" s="154" t="s">
        <v>59</v>
      </c>
      <c r="F3" s="154" t="s">
        <v>53</v>
      </c>
      <c r="G3" s="156" t="s">
        <v>60</v>
      </c>
    </row>
    <row r="4" spans="1:7" ht="48" customHeight="1" thickBot="1" x14ac:dyDescent="0.3">
      <c r="A4" s="151" t="s">
        <v>1</v>
      </c>
      <c r="B4" s="153" t="s">
        <v>2</v>
      </c>
      <c r="C4" s="155"/>
      <c r="D4" s="155"/>
      <c r="E4" s="155"/>
      <c r="F4" s="155"/>
      <c r="G4" s="157"/>
    </row>
    <row r="5" spans="1:7" ht="32.25" customHeight="1" x14ac:dyDescent="0.25">
      <c r="A5" s="108" t="s">
        <v>37</v>
      </c>
      <c r="B5" s="110" t="s">
        <v>38</v>
      </c>
      <c r="C5" s="112">
        <f>'1РРО'!C14</f>
        <v>100</v>
      </c>
      <c r="D5" s="112">
        <f t="shared" ref="D5:D19" si="0">C5*50%</f>
        <v>50</v>
      </c>
      <c r="E5" s="112">
        <f>'2ОБАС'!C13</f>
        <v>90.290417600035084</v>
      </c>
      <c r="F5" s="112">
        <f t="shared" ref="F5:F19" si="1">E5*50%</f>
        <v>45.145208800017542</v>
      </c>
      <c r="G5" s="115">
        <f t="shared" ref="G5:G19" si="2">F5+D5</f>
        <v>95.145208800017542</v>
      </c>
    </row>
    <row r="6" spans="1:7" ht="34.5" customHeight="1" x14ac:dyDescent="0.25">
      <c r="A6" s="36" t="s">
        <v>26</v>
      </c>
      <c r="B6" s="32" t="s">
        <v>30</v>
      </c>
      <c r="C6" s="9">
        <f>'1РРО'!C9</f>
        <v>90</v>
      </c>
      <c r="D6" s="9">
        <f t="shared" si="0"/>
        <v>45</v>
      </c>
      <c r="E6" s="9">
        <f>'2ОБАС'!C8</f>
        <v>87.33218880864105</v>
      </c>
      <c r="F6" s="9">
        <f t="shared" si="1"/>
        <v>43.666094404320525</v>
      </c>
      <c r="G6" s="35">
        <f t="shared" si="2"/>
        <v>88.666094404320518</v>
      </c>
    </row>
    <row r="7" spans="1:7" ht="32.25" customHeight="1" x14ac:dyDescent="0.25">
      <c r="A7" s="36" t="s">
        <v>43</v>
      </c>
      <c r="B7" s="32" t="s">
        <v>46</v>
      </c>
      <c r="C7" s="9">
        <f>'1РРО'!C17</f>
        <v>77.5</v>
      </c>
      <c r="D7" s="9">
        <f t="shared" si="0"/>
        <v>38.75</v>
      </c>
      <c r="E7" s="9">
        <f>'2ОБАС'!C16</f>
        <v>79.400000000000006</v>
      </c>
      <c r="F7" s="9">
        <f t="shared" si="1"/>
        <v>39.700000000000003</v>
      </c>
      <c r="G7" s="35">
        <f t="shared" si="2"/>
        <v>78.45</v>
      </c>
    </row>
    <row r="8" spans="1:7" ht="30.75" customHeight="1" x14ac:dyDescent="0.25">
      <c r="A8" s="36" t="s">
        <v>39</v>
      </c>
      <c r="B8" s="32" t="s">
        <v>40</v>
      </c>
      <c r="C8" s="9">
        <f>'1РРО'!C15</f>
        <v>50</v>
      </c>
      <c r="D8" s="9">
        <f t="shared" si="0"/>
        <v>25</v>
      </c>
      <c r="E8" s="9">
        <f>'2ОБАС'!C14</f>
        <v>91.970460000000003</v>
      </c>
      <c r="F8" s="9">
        <f t="shared" si="1"/>
        <v>45.985230000000001</v>
      </c>
      <c r="G8" s="35">
        <f t="shared" si="2"/>
        <v>70.985230000000001</v>
      </c>
    </row>
    <row r="9" spans="1:7" ht="30.75" customHeight="1" x14ac:dyDescent="0.25">
      <c r="A9" s="36" t="s">
        <v>26</v>
      </c>
      <c r="B9" s="32" t="s">
        <v>29</v>
      </c>
      <c r="C9" s="9">
        <f>'1РРО'!C8</f>
        <v>50</v>
      </c>
      <c r="D9" s="9">
        <f t="shared" si="0"/>
        <v>25</v>
      </c>
      <c r="E9" s="9">
        <f>'2ОБАС'!C7</f>
        <v>88.560900000000004</v>
      </c>
      <c r="F9" s="9">
        <f t="shared" si="1"/>
        <v>44.280450000000002</v>
      </c>
      <c r="G9" s="35">
        <f t="shared" si="2"/>
        <v>69.280450000000002</v>
      </c>
    </row>
    <row r="10" spans="1:7" ht="30.75" customHeight="1" x14ac:dyDescent="0.25">
      <c r="A10" s="36" t="s">
        <v>47</v>
      </c>
      <c r="B10" s="32" t="s">
        <v>48</v>
      </c>
      <c r="C10" s="9">
        <f>'1РРО'!C19</f>
        <v>50</v>
      </c>
      <c r="D10" s="9">
        <f t="shared" si="0"/>
        <v>25</v>
      </c>
      <c r="E10" s="9">
        <f>'2ОБАС'!C18</f>
        <v>88.117360001467333</v>
      </c>
      <c r="F10" s="9">
        <f t="shared" si="1"/>
        <v>44.058680000733666</v>
      </c>
      <c r="G10" s="35">
        <f t="shared" si="2"/>
        <v>69.058680000733659</v>
      </c>
    </row>
    <row r="11" spans="1:7" ht="32.25" customHeight="1" x14ac:dyDescent="0.25">
      <c r="A11" s="36" t="s">
        <v>41</v>
      </c>
      <c r="B11" s="32" t="s">
        <v>42</v>
      </c>
      <c r="C11" s="9">
        <f>'1РРО'!C16</f>
        <v>44.444444444444443</v>
      </c>
      <c r="D11" s="9">
        <f t="shared" si="0"/>
        <v>22.222222222222221</v>
      </c>
      <c r="E11" s="9">
        <f>'2ОБАС'!C15</f>
        <v>92</v>
      </c>
      <c r="F11" s="9">
        <f t="shared" si="1"/>
        <v>46</v>
      </c>
      <c r="G11" s="35">
        <f t="shared" si="2"/>
        <v>68.222222222222229</v>
      </c>
    </row>
    <row r="12" spans="1:7" ht="33.75" customHeight="1" x14ac:dyDescent="0.25">
      <c r="A12" s="36" t="s">
        <v>31</v>
      </c>
      <c r="B12" s="32" t="s">
        <v>33</v>
      </c>
      <c r="C12" s="9">
        <f>'1РРО'!C11</f>
        <v>50</v>
      </c>
      <c r="D12" s="9">
        <f t="shared" si="0"/>
        <v>25</v>
      </c>
      <c r="E12" s="9">
        <f>'2ОБАС'!C10</f>
        <v>86.321618809013245</v>
      </c>
      <c r="F12" s="9">
        <f t="shared" si="1"/>
        <v>43.160809404506622</v>
      </c>
      <c r="G12" s="35">
        <f t="shared" si="2"/>
        <v>68.160809404506622</v>
      </c>
    </row>
    <row r="13" spans="1:7" ht="36" customHeight="1" x14ac:dyDescent="0.25">
      <c r="A13" s="36" t="s">
        <v>26</v>
      </c>
      <c r="B13" s="32" t="s">
        <v>27</v>
      </c>
      <c r="C13" s="9">
        <f>'1РРО'!C6</f>
        <v>45.45</v>
      </c>
      <c r="D13" s="9">
        <f t="shared" si="0"/>
        <v>22.725000000000001</v>
      </c>
      <c r="E13" s="9">
        <f>'2ОБАС'!C5</f>
        <v>77.484810504000336</v>
      </c>
      <c r="F13" s="9">
        <f t="shared" si="1"/>
        <v>38.742405252000168</v>
      </c>
      <c r="G13" s="35">
        <f t="shared" si="2"/>
        <v>61.467405252000169</v>
      </c>
    </row>
    <row r="14" spans="1:7" ht="35.25" customHeight="1" x14ac:dyDescent="0.25">
      <c r="A14" s="36" t="s">
        <v>81</v>
      </c>
      <c r="B14" s="32" t="s">
        <v>84</v>
      </c>
      <c r="C14" s="9">
        <f>'1РРО'!C10</f>
        <v>100</v>
      </c>
      <c r="D14" s="9">
        <f t="shared" si="0"/>
        <v>50</v>
      </c>
      <c r="E14" s="9">
        <f>'2ОБАС'!C9</f>
        <v>22</v>
      </c>
      <c r="F14" s="9">
        <f t="shared" si="1"/>
        <v>11</v>
      </c>
      <c r="G14" s="35">
        <f t="shared" si="2"/>
        <v>61</v>
      </c>
    </row>
    <row r="15" spans="1:7" ht="34.5" customHeight="1" x14ac:dyDescent="0.25">
      <c r="A15" s="36" t="s">
        <v>32</v>
      </c>
      <c r="B15" s="32" t="s">
        <v>34</v>
      </c>
      <c r="C15" s="9">
        <f>'1РРО'!C12</f>
        <v>40</v>
      </c>
      <c r="D15" s="9">
        <f t="shared" si="0"/>
        <v>20</v>
      </c>
      <c r="E15" s="9">
        <f>'2ОБАС'!C11</f>
        <v>62.622608971121558</v>
      </c>
      <c r="F15" s="9">
        <f t="shared" si="1"/>
        <v>31.311304485560779</v>
      </c>
      <c r="G15" s="35">
        <f t="shared" si="2"/>
        <v>51.311304485560782</v>
      </c>
    </row>
    <row r="16" spans="1:7" ht="34.5" customHeight="1" x14ac:dyDescent="0.25">
      <c r="A16" s="36" t="s">
        <v>44</v>
      </c>
      <c r="B16" s="32" t="s">
        <v>45</v>
      </c>
      <c r="C16" s="9">
        <f>'1РРО'!C18</f>
        <v>0</v>
      </c>
      <c r="D16" s="9">
        <f t="shared" si="0"/>
        <v>0</v>
      </c>
      <c r="E16" s="9">
        <f>'2ОБАС'!C17</f>
        <v>92</v>
      </c>
      <c r="F16" s="9">
        <f t="shared" si="1"/>
        <v>46</v>
      </c>
      <c r="G16" s="114">
        <f t="shared" si="2"/>
        <v>46</v>
      </c>
    </row>
    <row r="17" spans="1:7" ht="32.25" customHeight="1" x14ac:dyDescent="0.25">
      <c r="A17" s="36" t="s">
        <v>26</v>
      </c>
      <c r="B17" s="32" t="s">
        <v>28</v>
      </c>
      <c r="C17" s="9">
        <f>'1РРО'!C7</f>
        <v>0</v>
      </c>
      <c r="D17" s="9">
        <f t="shared" si="0"/>
        <v>0</v>
      </c>
      <c r="E17" s="9">
        <f>'2ОБАС'!C6</f>
        <v>87.696589152530436</v>
      </c>
      <c r="F17" s="9">
        <f t="shared" si="1"/>
        <v>43.848294576265218</v>
      </c>
      <c r="G17" s="35">
        <f t="shared" si="2"/>
        <v>43.848294576265218</v>
      </c>
    </row>
    <row r="18" spans="1:7" ht="33.75" customHeight="1" x14ac:dyDescent="0.25">
      <c r="A18" s="107">
        <v>902</v>
      </c>
      <c r="B18" s="109" t="s">
        <v>80</v>
      </c>
      <c r="C18" s="111">
        <f>'1РРО'!C5</f>
        <v>0</v>
      </c>
      <c r="D18" s="113">
        <f t="shared" si="0"/>
        <v>0</v>
      </c>
      <c r="E18" s="113">
        <f>'2ОБАС'!C4</f>
        <v>78.505870000000002</v>
      </c>
      <c r="F18" s="113">
        <f t="shared" si="1"/>
        <v>39.252935000000001</v>
      </c>
      <c r="G18" s="35">
        <f t="shared" si="2"/>
        <v>39.252935000000001</v>
      </c>
    </row>
    <row r="19" spans="1:7" ht="34.5" customHeight="1" thickBot="1" x14ac:dyDescent="0.3">
      <c r="A19" s="37" t="s">
        <v>35</v>
      </c>
      <c r="B19" s="33" t="s">
        <v>36</v>
      </c>
      <c r="C19" s="34">
        <f>'1РРО'!C13</f>
        <v>0</v>
      </c>
      <c r="D19" s="34">
        <f t="shared" si="0"/>
        <v>0</v>
      </c>
      <c r="E19" s="34">
        <f>'2ОБАС'!C12</f>
        <v>41.704720000000002</v>
      </c>
      <c r="F19" s="34">
        <f t="shared" si="1"/>
        <v>20.852360000000001</v>
      </c>
      <c r="G19" s="35">
        <f t="shared" si="2"/>
        <v>20.852360000000001</v>
      </c>
    </row>
  </sheetData>
  <sortState ref="A5:G19">
    <sortCondition descending="1" ref="G5"/>
  </sortState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47244094488188981" right="0.39370078740157483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pane ySplit="2" topLeftCell="A3" activePane="bottomLeft" state="frozen"/>
      <selection pane="bottomLeft" activeCell="G8" sqref="G8"/>
    </sheetView>
  </sheetViews>
  <sheetFormatPr defaultRowHeight="15" x14ac:dyDescent="0.25"/>
  <cols>
    <col min="1" max="1" width="4.5703125" customWidth="1"/>
    <col min="2" max="2" width="38.140625" customWidth="1"/>
    <col min="3" max="3" width="23.28515625" customWidth="1"/>
    <col min="4" max="4" width="18.5703125" customWidth="1"/>
    <col min="5" max="5" width="10" bestFit="1" customWidth="1"/>
  </cols>
  <sheetData>
    <row r="1" spans="1:6" ht="15" customHeight="1" thickBot="1" x14ac:dyDescent="0.3">
      <c r="A1" s="118" t="s">
        <v>5</v>
      </c>
      <c r="B1" s="118"/>
      <c r="C1" s="118"/>
      <c r="D1" s="118"/>
      <c r="E1" s="118"/>
      <c r="F1" s="118"/>
    </row>
    <row r="2" spans="1:6" ht="182.25" customHeight="1" x14ac:dyDescent="0.25">
      <c r="A2" s="40" t="s">
        <v>1</v>
      </c>
      <c r="B2" s="41" t="s">
        <v>2</v>
      </c>
      <c r="C2" s="42" t="s">
        <v>79</v>
      </c>
      <c r="D2" s="42" t="s">
        <v>6</v>
      </c>
      <c r="E2" s="42" t="s">
        <v>7</v>
      </c>
      <c r="F2" s="42" t="s">
        <v>4</v>
      </c>
    </row>
    <row r="3" spans="1:6" ht="27" customHeight="1" x14ac:dyDescent="0.25">
      <c r="A3" s="48">
        <v>902</v>
      </c>
      <c r="B3" s="49" t="s">
        <v>80</v>
      </c>
      <c r="C3" s="101">
        <v>0</v>
      </c>
      <c r="D3" s="101">
        <v>0</v>
      </c>
      <c r="E3" s="100">
        <v>0</v>
      </c>
      <c r="F3" s="100">
        <v>0</v>
      </c>
    </row>
    <row r="4" spans="1:6" ht="25.5" x14ac:dyDescent="0.25">
      <c r="A4" s="43" t="s">
        <v>26</v>
      </c>
      <c r="B4" s="44" t="s">
        <v>27</v>
      </c>
      <c r="C4" s="50">
        <v>1</v>
      </c>
      <c r="D4" s="50">
        <v>11</v>
      </c>
      <c r="E4" s="47">
        <f t="shared" ref="E4:E10" si="0">C4/D4</f>
        <v>9.0909090909090912E-2</v>
      </c>
      <c r="F4" s="47">
        <f>1-0.091</f>
        <v>0.90900000000000003</v>
      </c>
    </row>
    <row r="5" spans="1:6" ht="25.5" x14ac:dyDescent="0.25">
      <c r="A5" s="11" t="s">
        <v>26</v>
      </c>
      <c r="B5" s="12" t="s">
        <v>28</v>
      </c>
      <c r="C5" s="16">
        <v>0</v>
      </c>
      <c r="D5" s="16">
        <v>0</v>
      </c>
      <c r="E5" s="13">
        <v>0</v>
      </c>
      <c r="F5" s="13">
        <v>0</v>
      </c>
    </row>
    <row r="6" spans="1:6" ht="25.5" x14ac:dyDescent="0.25">
      <c r="A6" s="11" t="s">
        <v>26</v>
      </c>
      <c r="B6" s="12" t="s">
        <v>29</v>
      </c>
      <c r="C6" s="16">
        <v>0</v>
      </c>
      <c r="D6" s="16">
        <v>11</v>
      </c>
      <c r="E6" s="13">
        <f t="shared" si="0"/>
        <v>0</v>
      </c>
      <c r="F6" s="13">
        <f t="shared" ref="F6:F10" si="1">1-E6</f>
        <v>1</v>
      </c>
    </row>
    <row r="7" spans="1:6" ht="25.5" x14ac:dyDescent="0.25">
      <c r="A7" s="11" t="s">
        <v>26</v>
      </c>
      <c r="B7" s="12" t="s">
        <v>30</v>
      </c>
      <c r="C7" s="16">
        <v>0</v>
      </c>
      <c r="D7" s="16">
        <v>12</v>
      </c>
      <c r="E7" s="13">
        <f t="shared" si="0"/>
        <v>0</v>
      </c>
      <c r="F7" s="13">
        <f t="shared" si="1"/>
        <v>1</v>
      </c>
    </row>
    <row r="8" spans="1:6" x14ac:dyDescent="0.25">
      <c r="A8" s="11" t="s">
        <v>81</v>
      </c>
      <c r="B8" s="12" t="s">
        <v>83</v>
      </c>
      <c r="C8" s="16">
        <v>0</v>
      </c>
      <c r="D8" s="16">
        <v>1</v>
      </c>
      <c r="E8" s="13">
        <f t="shared" si="0"/>
        <v>0</v>
      </c>
      <c r="F8" s="13">
        <v>1</v>
      </c>
    </row>
    <row r="9" spans="1:6" ht="25.5" customHeight="1" x14ac:dyDescent="0.25">
      <c r="A9" s="11" t="s">
        <v>31</v>
      </c>
      <c r="B9" s="12" t="s">
        <v>33</v>
      </c>
      <c r="C9" s="16">
        <v>0</v>
      </c>
      <c r="D9" s="16">
        <v>14</v>
      </c>
      <c r="E9" s="13">
        <f t="shared" si="0"/>
        <v>0</v>
      </c>
      <c r="F9" s="13">
        <f t="shared" si="1"/>
        <v>1</v>
      </c>
    </row>
    <row r="10" spans="1:6" ht="25.5" x14ac:dyDescent="0.25">
      <c r="A10" s="11" t="s">
        <v>32</v>
      </c>
      <c r="B10" s="12" t="s">
        <v>34</v>
      </c>
      <c r="C10" s="16">
        <v>4</v>
      </c>
      <c r="D10" s="16">
        <v>4</v>
      </c>
      <c r="E10" s="13">
        <f t="shared" si="0"/>
        <v>1</v>
      </c>
      <c r="F10" s="13">
        <f t="shared" si="1"/>
        <v>0</v>
      </c>
    </row>
    <row r="11" spans="1:6" ht="25.5" x14ac:dyDescent="0.25">
      <c r="A11" s="11" t="s">
        <v>35</v>
      </c>
      <c r="B11" s="12" t="s">
        <v>36</v>
      </c>
      <c r="C11" s="16">
        <v>0</v>
      </c>
      <c r="D11" s="16">
        <v>0</v>
      </c>
      <c r="E11" s="13">
        <v>0</v>
      </c>
      <c r="F11" s="13">
        <v>0</v>
      </c>
    </row>
    <row r="12" spans="1:6" ht="25.5" x14ac:dyDescent="0.25">
      <c r="A12" s="11" t="s">
        <v>37</v>
      </c>
      <c r="B12" s="12" t="s">
        <v>38</v>
      </c>
      <c r="C12" s="16">
        <v>0</v>
      </c>
      <c r="D12" s="16">
        <v>8</v>
      </c>
      <c r="E12" s="13">
        <f t="shared" ref="E12:E13" si="2">C12/D12</f>
        <v>0</v>
      </c>
      <c r="F12" s="13">
        <f t="shared" ref="F12:F13" si="3">1-E12</f>
        <v>1</v>
      </c>
    </row>
    <row r="13" spans="1:6" ht="25.5" x14ac:dyDescent="0.25">
      <c r="A13" s="11" t="s">
        <v>39</v>
      </c>
      <c r="B13" s="12" t="s">
        <v>40</v>
      </c>
      <c r="C13" s="16">
        <v>0</v>
      </c>
      <c r="D13" s="16">
        <v>7</v>
      </c>
      <c r="E13" s="13">
        <f t="shared" si="2"/>
        <v>0</v>
      </c>
      <c r="F13" s="13">
        <f t="shared" si="3"/>
        <v>1</v>
      </c>
    </row>
    <row r="14" spans="1:6" ht="25.5" x14ac:dyDescent="0.25">
      <c r="A14" s="11" t="s">
        <v>41</v>
      </c>
      <c r="B14" s="12" t="s">
        <v>42</v>
      </c>
      <c r="C14" s="16">
        <v>1</v>
      </c>
      <c r="D14" s="16">
        <v>9</v>
      </c>
      <c r="E14" s="13">
        <f>C14/D14</f>
        <v>0.1111111111111111</v>
      </c>
      <c r="F14" s="13">
        <f>1-E14</f>
        <v>0.88888888888888884</v>
      </c>
    </row>
    <row r="15" spans="1:6" ht="25.5" x14ac:dyDescent="0.25">
      <c r="A15" s="11" t="s">
        <v>43</v>
      </c>
      <c r="B15" s="12" t="s">
        <v>46</v>
      </c>
      <c r="C15" s="16">
        <v>4</v>
      </c>
      <c r="D15" s="16">
        <v>16</v>
      </c>
      <c r="E15" s="13">
        <f>C15/D15</f>
        <v>0.25</v>
      </c>
      <c r="F15" s="13">
        <f>1-E15</f>
        <v>0.75</v>
      </c>
    </row>
    <row r="16" spans="1:6" ht="25.5" x14ac:dyDescent="0.25">
      <c r="A16" s="11" t="s">
        <v>44</v>
      </c>
      <c r="B16" s="12" t="s">
        <v>45</v>
      </c>
      <c r="C16" s="16">
        <v>3</v>
      </c>
      <c r="D16" s="16">
        <v>3</v>
      </c>
      <c r="E16" s="13">
        <f>C16/D16</f>
        <v>1</v>
      </c>
      <c r="F16" s="13">
        <v>0</v>
      </c>
    </row>
    <row r="17" spans="1:6" ht="27.75" customHeight="1" x14ac:dyDescent="0.25">
      <c r="A17" s="11" t="s">
        <v>47</v>
      </c>
      <c r="B17" s="12" t="s">
        <v>48</v>
      </c>
      <c r="C17" s="16">
        <v>0</v>
      </c>
      <c r="D17" s="16">
        <v>10</v>
      </c>
      <c r="E17" s="13">
        <f>C17/D17</f>
        <v>0</v>
      </c>
      <c r="F17" s="13">
        <f>1-E17</f>
        <v>1</v>
      </c>
    </row>
  </sheetData>
  <mergeCells count="1">
    <mergeCell ref="A1:F1"/>
  </mergeCells>
  <pageMargins left="0.3" right="0.37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pane ySplit="2" topLeftCell="A3" activePane="bottomLeft" state="frozen"/>
      <selection pane="bottomLeft" activeCell="I9" sqref="I9"/>
    </sheetView>
  </sheetViews>
  <sheetFormatPr defaultRowHeight="15" x14ac:dyDescent="0.25"/>
  <cols>
    <col min="1" max="1" width="7.42578125" customWidth="1"/>
    <col min="2" max="2" width="33.140625" customWidth="1"/>
    <col min="3" max="3" width="19.28515625" customWidth="1"/>
    <col min="4" max="4" width="19.7109375" customWidth="1"/>
    <col min="5" max="5" width="10" bestFit="1" customWidth="1"/>
    <col min="6" max="6" width="9.28515625" bestFit="1" customWidth="1"/>
  </cols>
  <sheetData>
    <row r="1" spans="1:6" ht="35.25" customHeight="1" thickBot="1" x14ac:dyDescent="0.3">
      <c r="A1" s="119" t="s">
        <v>8</v>
      </c>
      <c r="B1" s="119"/>
      <c r="C1" s="119"/>
      <c r="D1" s="119"/>
      <c r="E1" s="119"/>
      <c r="F1" s="119"/>
    </row>
    <row r="2" spans="1:6" ht="86.25" customHeight="1" x14ac:dyDescent="0.25">
      <c r="A2" s="40" t="s">
        <v>1</v>
      </c>
      <c r="B2" s="41" t="s">
        <v>2</v>
      </c>
      <c r="C2" s="42" t="s">
        <v>9</v>
      </c>
      <c r="D2" s="42" t="s">
        <v>61</v>
      </c>
      <c r="E2" s="42" t="s">
        <v>7</v>
      </c>
      <c r="F2" s="42" t="s">
        <v>4</v>
      </c>
    </row>
    <row r="3" spans="1:6" ht="31.5" customHeight="1" x14ac:dyDescent="0.25">
      <c r="A3" s="48">
        <v>902</v>
      </c>
      <c r="B3" s="49" t="s">
        <v>80</v>
      </c>
      <c r="C3" s="94"/>
      <c r="D3" s="94"/>
      <c r="E3" s="100"/>
      <c r="F3" s="100"/>
    </row>
    <row r="4" spans="1:6" s="10" customFormat="1" ht="33" customHeight="1" x14ac:dyDescent="0.25">
      <c r="A4" s="51" t="s">
        <v>26</v>
      </c>
      <c r="B4" s="52" t="s">
        <v>27</v>
      </c>
      <c r="C4" s="53"/>
      <c r="D4" s="53"/>
      <c r="E4" s="54"/>
      <c r="F4" s="54"/>
    </row>
    <row r="5" spans="1:6" s="10" customFormat="1" ht="31.5" customHeight="1" x14ac:dyDescent="0.25">
      <c r="A5" s="17" t="s">
        <v>26</v>
      </c>
      <c r="B5" s="18" t="s">
        <v>28</v>
      </c>
      <c r="C5" s="20"/>
      <c r="D5" s="20"/>
      <c r="E5" s="19"/>
      <c r="F5" s="19"/>
    </row>
    <row r="6" spans="1:6" s="10" customFormat="1" ht="31.5" customHeight="1" x14ac:dyDescent="0.25">
      <c r="A6" s="17" t="s">
        <v>26</v>
      </c>
      <c r="B6" s="18" t="s">
        <v>29</v>
      </c>
      <c r="C6" s="20"/>
      <c r="D6" s="20"/>
      <c r="E6" s="19"/>
      <c r="F6" s="19"/>
    </row>
    <row r="7" spans="1:6" s="10" customFormat="1" ht="32.25" customHeight="1" x14ac:dyDescent="0.25">
      <c r="A7" s="17" t="s">
        <v>26</v>
      </c>
      <c r="B7" s="18" t="s">
        <v>30</v>
      </c>
      <c r="C7" s="20"/>
      <c r="D7" s="20"/>
      <c r="E7" s="19"/>
      <c r="F7" s="19"/>
    </row>
    <row r="8" spans="1:6" s="10" customFormat="1" ht="32.25" customHeight="1" x14ac:dyDescent="0.25">
      <c r="A8" s="17" t="s">
        <v>81</v>
      </c>
      <c r="B8" s="18" t="s">
        <v>82</v>
      </c>
      <c r="C8" s="20"/>
      <c r="D8" s="20"/>
      <c r="E8" s="19"/>
      <c r="F8" s="19"/>
    </row>
    <row r="9" spans="1:6" s="10" customFormat="1" ht="25.5" x14ac:dyDescent="0.25">
      <c r="A9" s="17" t="s">
        <v>31</v>
      </c>
      <c r="B9" s="18" t="s">
        <v>33</v>
      </c>
      <c r="C9" s="20"/>
      <c r="D9" s="20"/>
      <c r="E9" s="19"/>
      <c r="F9" s="19"/>
    </row>
    <row r="10" spans="1:6" ht="25.5" x14ac:dyDescent="0.25">
      <c r="A10" s="11" t="s">
        <v>32</v>
      </c>
      <c r="B10" s="12" t="s">
        <v>34</v>
      </c>
      <c r="C10" s="21"/>
      <c r="D10" s="21"/>
      <c r="E10" s="19"/>
      <c r="F10" s="19"/>
    </row>
    <row r="11" spans="1:6" ht="25.5" x14ac:dyDescent="0.25">
      <c r="A11" s="11" t="s">
        <v>35</v>
      </c>
      <c r="B11" s="12" t="s">
        <v>36</v>
      </c>
      <c r="C11" s="21"/>
      <c r="D11" s="21"/>
      <c r="E11" s="19"/>
      <c r="F11" s="19"/>
    </row>
    <row r="12" spans="1:6" ht="25.5" x14ac:dyDescent="0.25">
      <c r="A12" s="11" t="s">
        <v>37</v>
      </c>
      <c r="B12" s="12" t="s">
        <v>38</v>
      </c>
      <c r="C12" s="21"/>
      <c r="D12" s="21"/>
      <c r="E12" s="19"/>
      <c r="F12" s="19"/>
    </row>
    <row r="13" spans="1:6" ht="25.5" x14ac:dyDescent="0.25">
      <c r="A13" s="11" t="s">
        <v>39</v>
      </c>
      <c r="B13" s="12" t="s">
        <v>40</v>
      </c>
      <c r="C13" s="21"/>
      <c r="D13" s="21"/>
      <c r="E13" s="19"/>
      <c r="F13" s="19"/>
    </row>
    <row r="14" spans="1:6" ht="25.5" x14ac:dyDescent="0.25">
      <c r="A14" s="11" t="s">
        <v>41</v>
      </c>
      <c r="B14" s="12" t="s">
        <v>42</v>
      </c>
      <c r="C14" s="21"/>
      <c r="D14" s="21"/>
      <c r="E14" s="19"/>
      <c r="F14" s="19"/>
    </row>
    <row r="15" spans="1:6" ht="25.5" x14ac:dyDescent="0.25">
      <c r="A15" s="11" t="s">
        <v>43</v>
      </c>
      <c r="B15" s="12" t="s">
        <v>46</v>
      </c>
      <c r="C15" s="21"/>
      <c r="D15" s="21"/>
      <c r="E15" s="19"/>
      <c r="F15" s="19"/>
    </row>
    <row r="16" spans="1:6" ht="25.5" x14ac:dyDescent="0.25">
      <c r="A16" s="11" t="s">
        <v>44</v>
      </c>
      <c r="B16" s="12" t="s">
        <v>45</v>
      </c>
      <c r="C16" s="21"/>
      <c r="D16" s="21"/>
      <c r="E16" s="19"/>
      <c r="F16" s="19"/>
    </row>
    <row r="17" spans="1:6" s="10" customFormat="1" ht="25.5" x14ac:dyDescent="0.25">
      <c r="A17" s="17" t="s">
        <v>47</v>
      </c>
      <c r="B17" s="18" t="s">
        <v>48</v>
      </c>
      <c r="C17" s="20"/>
      <c r="D17" s="20"/>
      <c r="E17" s="19"/>
      <c r="F17" s="19"/>
    </row>
  </sheetData>
  <mergeCells count="1">
    <mergeCell ref="A1:F1"/>
  </mergeCells>
  <pageMargins left="0.46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25" sqref="B25"/>
    </sheetView>
  </sheetViews>
  <sheetFormatPr defaultRowHeight="15" x14ac:dyDescent="0.25"/>
  <cols>
    <col min="2" max="2" width="33.42578125" customWidth="1"/>
  </cols>
  <sheetData>
    <row r="1" spans="1:9" ht="15" customHeight="1" x14ac:dyDescent="0.25">
      <c r="A1" s="117" t="s">
        <v>55</v>
      </c>
      <c r="B1" s="117"/>
      <c r="C1" s="117"/>
      <c r="D1" s="117"/>
      <c r="E1" s="117"/>
      <c r="F1" s="117"/>
      <c r="G1" s="117"/>
      <c r="H1" s="117"/>
      <c r="I1" s="117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43.5" customHeight="1" thickBot="1" x14ac:dyDescent="0.3">
      <c r="A3" s="120" t="s">
        <v>1</v>
      </c>
      <c r="B3" s="122" t="s">
        <v>2</v>
      </c>
      <c r="C3" s="122" t="s">
        <v>10</v>
      </c>
      <c r="D3" s="124" t="s">
        <v>0</v>
      </c>
      <c r="E3" s="125"/>
      <c r="F3" s="126"/>
      <c r="G3" s="127" t="s">
        <v>5</v>
      </c>
      <c r="H3" s="128"/>
      <c r="I3" s="129"/>
    </row>
    <row r="4" spans="1:9" ht="39" customHeight="1" x14ac:dyDescent="0.25">
      <c r="A4" s="121" t="s">
        <v>1</v>
      </c>
      <c r="B4" s="123" t="s">
        <v>2</v>
      </c>
      <c r="C4" s="123" t="s">
        <v>11</v>
      </c>
      <c r="D4" s="55" t="s">
        <v>51</v>
      </c>
      <c r="E4" s="55" t="s">
        <v>12</v>
      </c>
      <c r="F4" s="55" t="s">
        <v>50</v>
      </c>
      <c r="G4" s="56" t="s">
        <v>51</v>
      </c>
      <c r="H4" s="56" t="s">
        <v>12</v>
      </c>
      <c r="I4" s="56" t="s">
        <v>50</v>
      </c>
    </row>
    <row r="5" spans="1:9" ht="29.25" customHeight="1" x14ac:dyDescent="0.25">
      <c r="A5" s="48">
        <v>902</v>
      </c>
      <c r="B5" s="49" t="s">
        <v>80</v>
      </c>
      <c r="C5" s="103">
        <f>F5+I5</f>
        <v>0</v>
      </c>
      <c r="D5" s="47">
        <f>'1.1'!E4</f>
        <v>0</v>
      </c>
      <c r="E5" s="58">
        <v>50</v>
      </c>
      <c r="F5" s="59">
        <f>D5*E5</f>
        <v>0</v>
      </c>
      <c r="G5" s="100">
        <f>'1.2'!F3</f>
        <v>0</v>
      </c>
      <c r="H5" s="58">
        <v>50</v>
      </c>
      <c r="I5" s="102">
        <f>G5*H5</f>
        <v>0</v>
      </c>
    </row>
    <row r="6" spans="1:9" s="10" customFormat="1" ht="25.5" x14ac:dyDescent="0.25">
      <c r="A6" s="51" t="s">
        <v>26</v>
      </c>
      <c r="B6" s="52" t="s">
        <v>27</v>
      </c>
      <c r="C6" s="103">
        <f t="shared" ref="C6:C19" si="0">F6+I6</f>
        <v>45.45</v>
      </c>
      <c r="D6" s="47">
        <f>'1.1'!E5</f>
        <v>0</v>
      </c>
      <c r="E6" s="58">
        <v>50</v>
      </c>
      <c r="F6" s="57">
        <f t="shared" ref="F6:F19" si="1">D6*E6</f>
        <v>0</v>
      </c>
      <c r="G6" s="100">
        <f>'1.2'!F4</f>
        <v>0.90900000000000003</v>
      </c>
      <c r="H6" s="58">
        <v>50</v>
      </c>
      <c r="I6" s="102">
        <f t="shared" ref="I6:I19" si="2">G6*H6</f>
        <v>45.45</v>
      </c>
    </row>
    <row r="7" spans="1:9" s="10" customFormat="1" ht="26.25" customHeight="1" x14ac:dyDescent="0.25">
      <c r="A7" s="17" t="s">
        <v>26</v>
      </c>
      <c r="B7" s="18" t="s">
        <v>28</v>
      </c>
      <c r="C7" s="103">
        <f t="shared" si="0"/>
        <v>0</v>
      </c>
      <c r="D7" s="47">
        <f>'1.1'!E6</f>
        <v>0</v>
      </c>
      <c r="E7" s="58">
        <v>50</v>
      </c>
      <c r="F7" s="23">
        <f t="shared" si="1"/>
        <v>0</v>
      </c>
      <c r="G7" s="100">
        <f>'1.2'!F5</f>
        <v>0</v>
      </c>
      <c r="H7" s="58">
        <v>50</v>
      </c>
      <c r="I7" s="102">
        <f t="shared" si="2"/>
        <v>0</v>
      </c>
    </row>
    <row r="8" spans="1:9" s="10" customFormat="1" ht="25.5" x14ac:dyDescent="0.25">
      <c r="A8" s="17" t="s">
        <v>26</v>
      </c>
      <c r="B8" s="18" t="s">
        <v>29</v>
      </c>
      <c r="C8" s="103">
        <f t="shared" si="0"/>
        <v>50</v>
      </c>
      <c r="D8" s="47">
        <f>'1.1'!E7</f>
        <v>0</v>
      </c>
      <c r="E8" s="58">
        <v>50</v>
      </c>
      <c r="F8" s="23">
        <f t="shared" si="1"/>
        <v>0</v>
      </c>
      <c r="G8" s="100">
        <f>'1.2'!F6</f>
        <v>1</v>
      </c>
      <c r="H8" s="58">
        <v>50</v>
      </c>
      <c r="I8" s="102">
        <f t="shared" si="2"/>
        <v>50</v>
      </c>
    </row>
    <row r="9" spans="1:9" s="10" customFormat="1" ht="25.5" x14ac:dyDescent="0.25">
      <c r="A9" s="17" t="s">
        <v>26</v>
      </c>
      <c r="B9" s="18" t="s">
        <v>30</v>
      </c>
      <c r="C9" s="103">
        <f t="shared" si="0"/>
        <v>90</v>
      </c>
      <c r="D9" s="47">
        <f>'1.1'!E8</f>
        <v>0.8</v>
      </c>
      <c r="E9" s="58">
        <v>50</v>
      </c>
      <c r="F9" s="23">
        <f t="shared" si="1"/>
        <v>40</v>
      </c>
      <c r="G9" s="100">
        <f>'1.2'!F7</f>
        <v>1</v>
      </c>
      <c r="H9" s="58">
        <v>50</v>
      </c>
      <c r="I9" s="102">
        <f t="shared" si="2"/>
        <v>50</v>
      </c>
    </row>
    <row r="10" spans="1:9" s="10" customFormat="1" ht="25.5" x14ac:dyDescent="0.25">
      <c r="A10" s="17" t="s">
        <v>81</v>
      </c>
      <c r="B10" s="18" t="s">
        <v>82</v>
      </c>
      <c r="C10" s="103">
        <f t="shared" si="0"/>
        <v>100</v>
      </c>
      <c r="D10" s="47">
        <f>'1.1'!E9</f>
        <v>1</v>
      </c>
      <c r="E10" s="58">
        <v>50</v>
      </c>
      <c r="F10" s="23">
        <f t="shared" si="1"/>
        <v>50</v>
      </c>
      <c r="G10" s="100">
        <f>'1.2'!F8</f>
        <v>1</v>
      </c>
      <c r="H10" s="58">
        <v>50</v>
      </c>
      <c r="I10" s="102">
        <f t="shared" si="2"/>
        <v>50</v>
      </c>
    </row>
    <row r="11" spans="1:9" s="10" customFormat="1" ht="25.5" x14ac:dyDescent="0.25">
      <c r="A11" s="17" t="s">
        <v>31</v>
      </c>
      <c r="B11" s="18" t="s">
        <v>33</v>
      </c>
      <c r="C11" s="103">
        <f t="shared" si="0"/>
        <v>50</v>
      </c>
      <c r="D11" s="47">
        <f>'1.1'!E10</f>
        <v>0</v>
      </c>
      <c r="E11" s="58">
        <v>50</v>
      </c>
      <c r="F11" s="23">
        <f t="shared" si="1"/>
        <v>0</v>
      </c>
      <c r="G11" s="100">
        <f>'1.2'!F9</f>
        <v>1</v>
      </c>
      <c r="H11" s="58">
        <v>50</v>
      </c>
      <c r="I11" s="102">
        <f t="shared" si="2"/>
        <v>50</v>
      </c>
    </row>
    <row r="12" spans="1:9" s="10" customFormat="1" ht="25.5" x14ac:dyDescent="0.25">
      <c r="A12" s="17" t="s">
        <v>32</v>
      </c>
      <c r="B12" s="18" t="s">
        <v>34</v>
      </c>
      <c r="C12" s="103">
        <f t="shared" si="0"/>
        <v>40</v>
      </c>
      <c r="D12" s="47">
        <f>'1.1'!E11</f>
        <v>0.8</v>
      </c>
      <c r="E12" s="58">
        <v>50</v>
      </c>
      <c r="F12" s="23">
        <f t="shared" si="1"/>
        <v>40</v>
      </c>
      <c r="G12" s="100">
        <f>'1.2'!F10</f>
        <v>0</v>
      </c>
      <c r="H12" s="58">
        <v>50</v>
      </c>
      <c r="I12" s="102">
        <f t="shared" si="2"/>
        <v>0</v>
      </c>
    </row>
    <row r="13" spans="1:9" s="10" customFormat="1" ht="25.5" x14ac:dyDescent="0.25">
      <c r="A13" s="17" t="s">
        <v>35</v>
      </c>
      <c r="B13" s="18" t="s">
        <v>36</v>
      </c>
      <c r="C13" s="103">
        <f t="shared" si="0"/>
        <v>0</v>
      </c>
      <c r="D13" s="47">
        <f>'1.1'!E12</f>
        <v>0</v>
      </c>
      <c r="E13" s="58">
        <v>50</v>
      </c>
      <c r="F13" s="23">
        <f t="shared" si="1"/>
        <v>0</v>
      </c>
      <c r="G13" s="100">
        <f>'1.2'!F11</f>
        <v>0</v>
      </c>
      <c r="H13" s="58">
        <v>50</v>
      </c>
      <c r="I13" s="102">
        <f t="shared" si="2"/>
        <v>0</v>
      </c>
    </row>
    <row r="14" spans="1:9" s="10" customFormat="1" ht="25.5" x14ac:dyDescent="0.25">
      <c r="A14" s="17" t="s">
        <v>37</v>
      </c>
      <c r="B14" s="18" t="s">
        <v>38</v>
      </c>
      <c r="C14" s="103">
        <f t="shared" si="0"/>
        <v>100</v>
      </c>
      <c r="D14" s="47">
        <f>'1.1'!E13</f>
        <v>1</v>
      </c>
      <c r="E14" s="58">
        <v>50</v>
      </c>
      <c r="F14" s="23">
        <f t="shared" si="1"/>
        <v>50</v>
      </c>
      <c r="G14" s="100">
        <f>'1.2'!F12</f>
        <v>1</v>
      </c>
      <c r="H14" s="58">
        <v>50</v>
      </c>
      <c r="I14" s="102">
        <f t="shared" si="2"/>
        <v>50</v>
      </c>
    </row>
    <row r="15" spans="1:9" s="10" customFormat="1" ht="25.5" x14ac:dyDescent="0.25">
      <c r="A15" s="17" t="s">
        <v>39</v>
      </c>
      <c r="B15" s="18" t="s">
        <v>40</v>
      </c>
      <c r="C15" s="103">
        <f t="shared" si="0"/>
        <v>50</v>
      </c>
      <c r="D15" s="47">
        <f>'1.1'!E14</f>
        <v>0</v>
      </c>
      <c r="E15" s="58">
        <v>50</v>
      </c>
      <c r="F15" s="23">
        <f t="shared" si="1"/>
        <v>0</v>
      </c>
      <c r="G15" s="100">
        <f>'1.2'!F13</f>
        <v>1</v>
      </c>
      <c r="H15" s="58">
        <v>50</v>
      </c>
      <c r="I15" s="102">
        <f t="shared" si="2"/>
        <v>50</v>
      </c>
    </row>
    <row r="16" spans="1:9" s="10" customFormat="1" ht="25.5" x14ac:dyDescent="0.25">
      <c r="A16" s="17" t="s">
        <v>41</v>
      </c>
      <c r="B16" s="18" t="s">
        <v>42</v>
      </c>
      <c r="C16" s="103">
        <f t="shared" si="0"/>
        <v>44.444444444444443</v>
      </c>
      <c r="D16" s="47">
        <f>'1.1'!E15</f>
        <v>0</v>
      </c>
      <c r="E16" s="58">
        <v>50</v>
      </c>
      <c r="F16" s="23">
        <f t="shared" si="1"/>
        <v>0</v>
      </c>
      <c r="G16" s="100">
        <f>'1.2'!F14</f>
        <v>0.88888888888888884</v>
      </c>
      <c r="H16" s="58">
        <v>50</v>
      </c>
      <c r="I16" s="102">
        <f t="shared" si="2"/>
        <v>44.444444444444443</v>
      </c>
    </row>
    <row r="17" spans="1:9" s="10" customFormat="1" ht="25.5" x14ac:dyDescent="0.25">
      <c r="A17" s="17" t="s">
        <v>43</v>
      </c>
      <c r="B17" s="18" t="s">
        <v>46</v>
      </c>
      <c r="C17" s="103">
        <f t="shared" si="0"/>
        <v>77.5</v>
      </c>
      <c r="D17" s="47">
        <f>'1.1'!E16</f>
        <v>0.8</v>
      </c>
      <c r="E17" s="58">
        <v>50</v>
      </c>
      <c r="F17" s="23">
        <f t="shared" si="1"/>
        <v>40</v>
      </c>
      <c r="G17" s="100">
        <f>'1.2'!F15</f>
        <v>0.75</v>
      </c>
      <c r="H17" s="58">
        <v>50</v>
      </c>
      <c r="I17" s="102">
        <f t="shared" si="2"/>
        <v>37.5</v>
      </c>
    </row>
    <row r="18" spans="1:9" s="10" customFormat="1" ht="25.5" x14ac:dyDescent="0.25">
      <c r="A18" s="17" t="s">
        <v>44</v>
      </c>
      <c r="B18" s="18" t="s">
        <v>45</v>
      </c>
      <c r="C18" s="103">
        <f t="shared" si="0"/>
        <v>0</v>
      </c>
      <c r="D18" s="47">
        <f>'1.1'!E17</f>
        <v>0</v>
      </c>
      <c r="E18" s="58">
        <v>50</v>
      </c>
      <c r="F18" s="23">
        <f t="shared" si="1"/>
        <v>0</v>
      </c>
      <c r="G18" s="100">
        <f>'1.2'!F16</f>
        <v>0</v>
      </c>
      <c r="H18" s="58">
        <v>50</v>
      </c>
      <c r="I18" s="102">
        <f t="shared" si="2"/>
        <v>0</v>
      </c>
    </row>
    <row r="19" spans="1:9" s="10" customFormat="1" ht="25.5" x14ac:dyDescent="0.25">
      <c r="A19" s="17" t="s">
        <v>47</v>
      </c>
      <c r="B19" s="18" t="s">
        <v>48</v>
      </c>
      <c r="C19" s="103">
        <f t="shared" si="0"/>
        <v>50</v>
      </c>
      <c r="D19" s="47">
        <f>'1.1'!E18</f>
        <v>0</v>
      </c>
      <c r="E19" s="58">
        <v>50</v>
      </c>
      <c r="F19" s="23">
        <f t="shared" si="1"/>
        <v>0</v>
      </c>
      <c r="G19" s="100">
        <f>'1.2'!F17</f>
        <v>1</v>
      </c>
      <c r="H19" s="58">
        <v>50</v>
      </c>
      <c r="I19" s="102">
        <f t="shared" si="2"/>
        <v>50</v>
      </c>
    </row>
  </sheetData>
  <mergeCells count="6">
    <mergeCell ref="A1:I1"/>
    <mergeCell ref="A3:A4"/>
    <mergeCell ref="B3:B4"/>
    <mergeCell ref="C3:C4"/>
    <mergeCell ref="D3:F3"/>
    <mergeCell ref="G3:I3"/>
  </mergeCells>
  <pageMargins left="0.53" right="0.28999999999999998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5" topLeftCell="A6" activePane="bottomLeft" state="frozen"/>
      <selection pane="bottomLeft" activeCell="C13" sqref="C13"/>
    </sheetView>
  </sheetViews>
  <sheetFormatPr defaultRowHeight="15" x14ac:dyDescent="0.25"/>
  <cols>
    <col min="1" max="1" width="5" customWidth="1"/>
    <col min="2" max="2" width="33.42578125" customWidth="1"/>
    <col min="3" max="3" width="28.42578125" customWidth="1"/>
  </cols>
  <sheetData>
    <row r="1" spans="1:5" ht="15" customHeight="1" x14ac:dyDescent="0.25">
      <c r="A1" s="117" t="s">
        <v>85</v>
      </c>
      <c r="B1" s="117"/>
      <c r="C1" s="117"/>
      <c r="D1" s="117"/>
      <c r="E1" s="117"/>
    </row>
    <row r="2" spans="1:5" x14ac:dyDescent="0.25">
      <c r="A2" s="117"/>
      <c r="B2" s="117"/>
      <c r="C2" s="117"/>
      <c r="D2" s="117"/>
      <c r="E2" s="117"/>
    </row>
    <row r="3" spans="1:5" ht="15.75" thickBot="1" x14ac:dyDescent="0.3">
      <c r="A3" s="1"/>
      <c r="B3" s="1"/>
      <c r="C3" s="1"/>
      <c r="D3" s="1"/>
      <c r="E3" s="1"/>
    </row>
    <row r="4" spans="1:5" ht="131.25" customHeight="1" x14ac:dyDescent="0.25">
      <c r="A4" s="132" t="s">
        <v>1</v>
      </c>
      <c r="B4" s="132" t="s">
        <v>2</v>
      </c>
      <c r="C4" s="130" t="s">
        <v>88</v>
      </c>
      <c r="D4" s="130" t="s">
        <v>3</v>
      </c>
      <c r="E4" s="130" t="s">
        <v>4</v>
      </c>
    </row>
    <row r="5" spans="1:5" ht="29.25" customHeight="1" x14ac:dyDescent="0.25">
      <c r="A5" s="133" t="s">
        <v>1</v>
      </c>
      <c r="B5" s="133" t="s">
        <v>2</v>
      </c>
      <c r="C5" s="131" t="s">
        <v>13</v>
      </c>
      <c r="D5" s="131" t="s">
        <v>3</v>
      </c>
      <c r="E5" s="131" t="s">
        <v>4</v>
      </c>
    </row>
    <row r="6" spans="1:5" ht="29.25" customHeight="1" x14ac:dyDescent="0.25">
      <c r="A6" s="48">
        <v>902</v>
      </c>
      <c r="B6" s="49" t="s">
        <v>80</v>
      </c>
      <c r="C6" s="60">
        <v>29</v>
      </c>
      <c r="D6" s="46" t="s">
        <v>54</v>
      </c>
      <c r="E6" s="81">
        <v>0</v>
      </c>
    </row>
    <row r="7" spans="1:5" ht="30" customHeight="1" x14ac:dyDescent="0.25">
      <c r="A7" s="43" t="s">
        <v>26</v>
      </c>
      <c r="B7" s="44" t="s">
        <v>27</v>
      </c>
      <c r="C7" s="46">
        <v>14</v>
      </c>
      <c r="D7" s="46" t="s">
        <v>54</v>
      </c>
      <c r="E7" s="47">
        <v>0</v>
      </c>
    </row>
    <row r="8" spans="1:5" ht="30" customHeight="1" x14ac:dyDescent="0.25">
      <c r="A8" s="11" t="s">
        <v>26</v>
      </c>
      <c r="B8" s="12" t="s">
        <v>28</v>
      </c>
      <c r="C8" s="15">
        <v>4</v>
      </c>
      <c r="D8" s="15" t="s">
        <v>93</v>
      </c>
      <c r="E8" s="13">
        <v>0.2</v>
      </c>
    </row>
    <row r="9" spans="1:5" ht="25.5" x14ac:dyDescent="0.25">
      <c r="A9" s="11" t="s">
        <v>26</v>
      </c>
      <c r="B9" s="12" t="s">
        <v>29</v>
      </c>
      <c r="C9" s="15">
        <v>16</v>
      </c>
      <c r="D9" s="15" t="s">
        <v>54</v>
      </c>
      <c r="E9" s="13">
        <v>0</v>
      </c>
    </row>
    <row r="10" spans="1:5" ht="25.5" x14ac:dyDescent="0.25">
      <c r="A10" s="11" t="s">
        <v>26</v>
      </c>
      <c r="B10" s="12" t="s">
        <v>30</v>
      </c>
      <c r="C10" s="15">
        <v>1</v>
      </c>
      <c r="D10" s="15" t="s">
        <v>92</v>
      </c>
      <c r="E10" s="13">
        <v>0.8</v>
      </c>
    </row>
    <row r="11" spans="1:5" ht="25.5" x14ac:dyDescent="0.25">
      <c r="A11" s="11" t="s">
        <v>81</v>
      </c>
      <c r="B11" s="18" t="s">
        <v>82</v>
      </c>
      <c r="C11" s="15">
        <v>0</v>
      </c>
      <c r="D11" s="15" t="s">
        <v>91</v>
      </c>
      <c r="E11" s="13">
        <v>1</v>
      </c>
    </row>
    <row r="12" spans="1:5" ht="25.5" x14ac:dyDescent="0.25">
      <c r="A12" s="11" t="s">
        <v>31</v>
      </c>
      <c r="B12" s="12" t="s">
        <v>33</v>
      </c>
      <c r="C12" s="15">
        <v>26</v>
      </c>
      <c r="D12" s="15" t="s">
        <v>54</v>
      </c>
      <c r="E12" s="13">
        <v>0</v>
      </c>
    </row>
    <row r="13" spans="1:5" ht="25.5" x14ac:dyDescent="0.25">
      <c r="A13" s="11" t="s">
        <v>32</v>
      </c>
      <c r="B13" s="12" t="s">
        <v>34</v>
      </c>
      <c r="C13" s="15">
        <v>1</v>
      </c>
      <c r="D13" s="15" t="s">
        <v>92</v>
      </c>
      <c r="E13" s="13">
        <v>0.8</v>
      </c>
    </row>
    <row r="14" spans="1:5" ht="25.5" x14ac:dyDescent="0.25">
      <c r="A14" s="11" t="s">
        <v>35</v>
      </c>
      <c r="B14" s="12" t="s">
        <v>36</v>
      </c>
      <c r="C14" s="15">
        <v>21</v>
      </c>
      <c r="D14" s="15" t="s">
        <v>54</v>
      </c>
      <c r="E14" s="13">
        <v>0</v>
      </c>
    </row>
    <row r="15" spans="1:5" ht="25.5" x14ac:dyDescent="0.25">
      <c r="A15" s="11" t="s">
        <v>37</v>
      </c>
      <c r="B15" s="12" t="s">
        <v>38</v>
      </c>
      <c r="C15" s="15">
        <v>14</v>
      </c>
      <c r="D15" s="15" t="s">
        <v>54</v>
      </c>
      <c r="E15" s="13">
        <v>0</v>
      </c>
    </row>
    <row r="16" spans="1:5" ht="25.5" x14ac:dyDescent="0.25">
      <c r="A16" s="11" t="s">
        <v>39</v>
      </c>
      <c r="B16" s="12" t="s">
        <v>40</v>
      </c>
      <c r="C16" s="15">
        <v>30</v>
      </c>
      <c r="D16" s="15" t="s">
        <v>54</v>
      </c>
      <c r="E16" s="13">
        <v>0</v>
      </c>
    </row>
    <row r="17" spans="1:5" ht="25.5" x14ac:dyDescent="0.25">
      <c r="A17" s="11" t="s">
        <v>41</v>
      </c>
      <c r="B17" s="12" t="s">
        <v>42</v>
      </c>
      <c r="C17" s="15">
        <v>5</v>
      </c>
      <c r="D17" s="15" t="s">
        <v>54</v>
      </c>
      <c r="E17" s="13">
        <v>0</v>
      </c>
    </row>
    <row r="18" spans="1:5" ht="25.5" x14ac:dyDescent="0.25">
      <c r="A18" s="11" t="s">
        <v>43</v>
      </c>
      <c r="B18" s="12" t="s">
        <v>46</v>
      </c>
      <c r="C18" s="15">
        <v>1</v>
      </c>
      <c r="D18" s="15" t="s">
        <v>92</v>
      </c>
      <c r="E18" s="13">
        <v>0.8</v>
      </c>
    </row>
    <row r="19" spans="1:5" ht="25.5" x14ac:dyDescent="0.25">
      <c r="A19" s="11" t="s">
        <v>44</v>
      </c>
      <c r="B19" s="12" t="s">
        <v>45</v>
      </c>
      <c r="C19" s="15">
        <v>11</v>
      </c>
      <c r="D19" s="15" t="s">
        <v>54</v>
      </c>
      <c r="E19" s="13">
        <v>0</v>
      </c>
    </row>
    <row r="20" spans="1:5" ht="29.25" customHeight="1" x14ac:dyDescent="0.25">
      <c r="A20" s="11" t="s">
        <v>47</v>
      </c>
      <c r="B20" s="12" t="s">
        <v>48</v>
      </c>
      <c r="C20" s="15">
        <v>21</v>
      </c>
      <c r="D20" s="15" t="s">
        <v>54</v>
      </c>
      <c r="E20" s="13">
        <v>0</v>
      </c>
    </row>
  </sheetData>
  <mergeCells count="6">
    <mergeCell ref="A1:E2"/>
    <mergeCell ref="E4:E5"/>
    <mergeCell ref="D4:D5"/>
    <mergeCell ref="C4:C5"/>
    <mergeCell ref="A4:A5"/>
    <mergeCell ref="B4:B5"/>
  </mergeCells>
  <pageMargins left="0.56999999999999995" right="0.51" top="0.47244094488188981" bottom="0.4724409448818898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RowHeight="15" x14ac:dyDescent="0.25"/>
  <cols>
    <col min="1" max="1" width="5.7109375" customWidth="1"/>
    <col min="2" max="2" width="38.7109375" customWidth="1"/>
    <col min="3" max="3" width="25" customWidth="1"/>
    <col min="4" max="4" width="20.42578125" customWidth="1"/>
    <col min="5" max="5" width="10" bestFit="1" customWidth="1"/>
  </cols>
  <sheetData>
    <row r="1" spans="1:7" ht="15" customHeight="1" x14ac:dyDescent="0.25">
      <c r="A1" s="134" t="s">
        <v>62</v>
      </c>
      <c r="B1" s="134"/>
      <c r="C1" s="134"/>
      <c r="D1" s="134"/>
      <c r="E1" s="134"/>
      <c r="F1" s="134"/>
    </row>
    <row r="2" spans="1:7" ht="38.25" customHeight="1" x14ac:dyDescent="0.25">
      <c r="A2" s="134"/>
      <c r="B2" s="134"/>
      <c r="C2" s="134"/>
      <c r="D2" s="134"/>
      <c r="E2" s="134"/>
      <c r="F2" s="134"/>
    </row>
    <row r="3" spans="1:7" ht="4.5" customHeight="1" thickBot="1" x14ac:dyDescent="0.3">
      <c r="A3" s="1"/>
      <c r="B3" s="1"/>
      <c r="C3" s="1"/>
      <c r="D3" s="1"/>
      <c r="E3" s="1"/>
      <c r="F3" s="1"/>
    </row>
    <row r="4" spans="1:7" ht="174.75" customHeight="1" thickBot="1" x14ac:dyDescent="0.3">
      <c r="A4" s="132" t="s">
        <v>1</v>
      </c>
      <c r="B4" s="132" t="s">
        <v>2</v>
      </c>
      <c r="C4" s="7" t="s">
        <v>63</v>
      </c>
      <c r="D4" s="7" t="s">
        <v>64</v>
      </c>
      <c r="E4" s="130" t="s">
        <v>7</v>
      </c>
      <c r="F4" s="130" t="s">
        <v>4</v>
      </c>
    </row>
    <row r="5" spans="1:7" ht="15.75" customHeight="1" thickBot="1" x14ac:dyDescent="0.3">
      <c r="A5" s="135" t="s">
        <v>1</v>
      </c>
      <c r="B5" s="133" t="s">
        <v>2</v>
      </c>
      <c r="C5" s="42" t="s">
        <v>14</v>
      </c>
      <c r="D5" s="42" t="s">
        <v>14</v>
      </c>
      <c r="E5" s="131" t="s">
        <v>7</v>
      </c>
      <c r="F5" s="131" t="s">
        <v>4</v>
      </c>
    </row>
    <row r="6" spans="1:7" ht="15.75" customHeight="1" x14ac:dyDescent="0.25">
      <c r="A6" s="82">
        <v>902</v>
      </c>
      <c r="B6" s="49" t="s">
        <v>80</v>
      </c>
      <c r="C6" s="116">
        <v>1364478.4</v>
      </c>
      <c r="D6" s="84">
        <v>1222301</v>
      </c>
      <c r="E6" s="87">
        <f>C6/D6</f>
        <v>1.1163194663180345</v>
      </c>
      <c r="F6" s="81">
        <f>1+(1-111.632/100)</f>
        <v>0.88368000000000002</v>
      </c>
    </row>
    <row r="7" spans="1:7" ht="25.5" x14ac:dyDescent="0.25">
      <c r="A7" s="11" t="s">
        <v>26</v>
      </c>
      <c r="B7" s="44" t="s">
        <v>27</v>
      </c>
      <c r="C7" s="76">
        <v>293172.2</v>
      </c>
      <c r="D7" s="77">
        <v>290216.2</v>
      </c>
      <c r="E7" s="26">
        <f t="shared" ref="E7:E13" si="0">C7/D7</f>
        <v>1.0101855099749772</v>
      </c>
      <c r="F7" s="47">
        <f>1+(1-101.019/100)</f>
        <v>0.98980999999999986</v>
      </c>
    </row>
    <row r="8" spans="1:7" ht="25.5" x14ac:dyDescent="0.25">
      <c r="A8" s="11" t="s">
        <v>26</v>
      </c>
      <c r="B8" s="12" t="s">
        <v>28</v>
      </c>
      <c r="C8" s="78">
        <v>203434.3</v>
      </c>
      <c r="D8" s="79">
        <v>201886</v>
      </c>
      <c r="E8" s="26">
        <f t="shared" si="0"/>
        <v>1.0076691796360322</v>
      </c>
      <c r="F8" s="13">
        <f>1+(1-100.767/100)</f>
        <v>0.99232999999999993</v>
      </c>
      <c r="G8" s="5"/>
    </row>
    <row r="9" spans="1:7" ht="25.5" x14ac:dyDescent="0.25">
      <c r="A9" s="11" t="s">
        <v>26</v>
      </c>
      <c r="B9" s="12" t="s">
        <v>29</v>
      </c>
      <c r="C9" s="78">
        <v>174941.8</v>
      </c>
      <c r="D9" s="79">
        <v>140442.70000000001</v>
      </c>
      <c r="E9" s="26">
        <f t="shared" si="0"/>
        <v>1.2456453770826108</v>
      </c>
      <c r="F9" s="13">
        <f>1+(1-124.565/100)</f>
        <v>0.75435000000000008</v>
      </c>
    </row>
    <row r="10" spans="1:7" ht="25.5" x14ac:dyDescent="0.25">
      <c r="A10" s="11" t="s">
        <v>26</v>
      </c>
      <c r="B10" s="12" t="s">
        <v>30</v>
      </c>
      <c r="C10" s="78">
        <v>201236.2</v>
      </c>
      <c r="D10" s="79">
        <v>201236.2</v>
      </c>
      <c r="E10" s="26">
        <f t="shared" si="0"/>
        <v>1</v>
      </c>
      <c r="F10" s="13">
        <v>1</v>
      </c>
    </row>
    <row r="11" spans="1:7" ht="25.5" x14ac:dyDescent="0.25">
      <c r="A11" s="11" t="s">
        <v>81</v>
      </c>
      <c r="B11" s="18" t="s">
        <v>82</v>
      </c>
      <c r="C11" s="78">
        <v>17932.2</v>
      </c>
      <c r="D11" s="79">
        <v>17932.2</v>
      </c>
      <c r="E11" s="26">
        <f t="shared" si="0"/>
        <v>1</v>
      </c>
      <c r="F11" s="13">
        <v>1</v>
      </c>
    </row>
    <row r="12" spans="1:7" ht="25.5" x14ac:dyDescent="0.25">
      <c r="A12" s="11" t="s">
        <v>31</v>
      </c>
      <c r="B12" s="12" t="s">
        <v>33</v>
      </c>
      <c r="C12" s="78">
        <v>598447.30000000005</v>
      </c>
      <c r="D12" s="79">
        <v>485429.3</v>
      </c>
      <c r="E12" s="26">
        <f t="shared" si="0"/>
        <v>1.2328207217817302</v>
      </c>
      <c r="F12" s="13">
        <f>1+(1-123.282/100)</f>
        <v>0.76717999999999997</v>
      </c>
    </row>
    <row r="13" spans="1:7" ht="25.5" x14ac:dyDescent="0.25">
      <c r="A13" s="11" t="s">
        <v>32</v>
      </c>
      <c r="B13" s="12" t="s">
        <v>34</v>
      </c>
      <c r="C13" s="78">
        <v>103954.7</v>
      </c>
      <c r="D13" s="79">
        <v>103883.7</v>
      </c>
      <c r="E13" s="26">
        <f t="shared" si="0"/>
        <v>1.0006834565961744</v>
      </c>
      <c r="F13" s="13">
        <f>1+(1-100.068/100)</f>
        <v>0.99931999999999999</v>
      </c>
    </row>
    <row r="14" spans="1:7" ht="25.5" x14ac:dyDescent="0.25">
      <c r="A14" s="11" t="s">
        <v>35</v>
      </c>
      <c r="B14" s="12" t="s">
        <v>36</v>
      </c>
      <c r="C14" s="78">
        <v>1174605.3999999999</v>
      </c>
      <c r="D14" s="79">
        <v>939099.4</v>
      </c>
      <c r="E14" s="26">
        <f>C14/D14</f>
        <v>1.2507785650805441</v>
      </c>
      <c r="F14" s="13">
        <f>1+(1-125.078/100)</f>
        <v>0.74922</v>
      </c>
    </row>
    <row r="15" spans="1:7" ht="25.5" x14ac:dyDescent="0.25">
      <c r="A15" s="11" t="s">
        <v>37</v>
      </c>
      <c r="B15" s="12" t="s">
        <v>38</v>
      </c>
      <c r="C15" s="78">
        <v>3961415.6</v>
      </c>
      <c r="D15" s="79">
        <v>3924374.3</v>
      </c>
      <c r="E15" s="26">
        <f t="shared" ref="E15:E20" si="1">C15/D15</f>
        <v>1.0094387785589158</v>
      </c>
      <c r="F15" s="13">
        <f>1+(1-100.944/100)</f>
        <v>0.99055999999999989</v>
      </c>
    </row>
    <row r="16" spans="1:7" ht="19.5" customHeight="1" x14ac:dyDescent="0.25">
      <c r="A16" s="11" t="s">
        <v>39</v>
      </c>
      <c r="B16" s="12" t="s">
        <v>40</v>
      </c>
      <c r="C16" s="78">
        <v>582876.19999999995</v>
      </c>
      <c r="D16" s="79">
        <v>581647.69999999995</v>
      </c>
      <c r="E16" s="26">
        <f t="shared" si="1"/>
        <v>1.002112103254255</v>
      </c>
      <c r="F16" s="13">
        <f>1+(1-100.211/100)</f>
        <v>0.99788999999999994</v>
      </c>
    </row>
    <row r="17" spans="1:6" ht="28.5" customHeight="1" x14ac:dyDescent="0.25">
      <c r="A17" s="11" t="s">
        <v>41</v>
      </c>
      <c r="B17" s="12" t="s">
        <v>42</v>
      </c>
      <c r="C17" s="78">
        <v>469944.6</v>
      </c>
      <c r="D17" s="79">
        <v>469944.6</v>
      </c>
      <c r="E17" s="26">
        <f t="shared" si="1"/>
        <v>1</v>
      </c>
      <c r="F17" s="13">
        <v>1</v>
      </c>
    </row>
    <row r="18" spans="1:6" ht="25.5" x14ac:dyDescent="0.25">
      <c r="A18" s="11" t="s">
        <v>43</v>
      </c>
      <c r="B18" s="12" t="s">
        <v>46</v>
      </c>
      <c r="C18" s="78">
        <v>370369.5</v>
      </c>
      <c r="D18" s="79">
        <v>370369.5</v>
      </c>
      <c r="E18" s="26">
        <f t="shared" si="1"/>
        <v>1</v>
      </c>
      <c r="F18" s="13">
        <v>1</v>
      </c>
    </row>
    <row r="19" spans="1:6" ht="25.5" x14ac:dyDescent="0.25">
      <c r="A19" s="11" t="s">
        <v>44</v>
      </c>
      <c r="B19" s="12" t="s">
        <v>45</v>
      </c>
      <c r="C19" s="78">
        <v>57080.3</v>
      </c>
      <c r="D19" s="79">
        <v>57080.3</v>
      </c>
      <c r="E19" s="26">
        <f t="shared" si="1"/>
        <v>1</v>
      </c>
      <c r="F19" s="13">
        <v>1</v>
      </c>
    </row>
    <row r="20" spans="1:6" ht="25.5" x14ac:dyDescent="0.25">
      <c r="A20" s="11" t="s">
        <v>47</v>
      </c>
      <c r="B20" s="12" t="s">
        <v>48</v>
      </c>
      <c r="C20" s="78">
        <v>79740.5</v>
      </c>
      <c r="D20" s="79">
        <v>79740.5</v>
      </c>
      <c r="E20" s="26">
        <f t="shared" si="1"/>
        <v>1</v>
      </c>
      <c r="F20" s="13">
        <v>1</v>
      </c>
    </row>
  </sheetData>
  <mergeCells count="5">
    <mergeCell ref="A1:F2"/>
    <mergeCell ref="A4:A5"/>
    <mergeCell ref="B4:B5"/>
    <mergeCell ref="E4:E5"/>
    <mergeCell ref="F4:F5"/>
  </mergeCells>
  <pageMargins left="0.46" right="0.51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1" sqref="C11"/>
    </sheetView>
  </sheetViews>
  <sheetFormatPr defaultRowHeight="15" x14ac:dyDescent="0.25"/>
  <cols>
    <col min="1" max="1" width="5.7109375" customWidth="1"/>
    <col min="2" max="2" width="38.7109375" customWidth="1"/>
    <col min="3" max="3" width="25" customWidth="1"/>
    <col min="4" max="4" width="20.42578125" customWidth="1"/>
    <col min="5" max="5" width="12.5703125" customWidth="1"/>
  </cols>
  <sheetData>
    <row r="1" spans="1:7" ht="15" customHeight="1" x14ac:dyDescent="0.25">
      <c r="A1" s="134" t="s">
        <v>65</v>
      </c>
      <c r="B1" s="134"/>
      <c r="C1" s="134"/>
      <c r="D1" s="134"/>
      <c r="E1" s="134"/>
      <c r="F1" s="134"/>
    </row>
    <row r="2" spans="1:7" x14ac:dyDescent="0.25">
      <c r="A2" s="134"/>
      <c r="B2" s="134"/>
      <c r="C2" s="134"/>
      <c r="D2" s="134"/>
      <c r="E2" s="134"/>
      <c r="F2" s="134"/>
    </row>
    <row r="3" spans="1:7" ht="9.75" customHeight="1" thickBot="1" x14ac:dyDescent="0.3">
      <c r="A3" s="1"/>
      <c r="B3" s="1"/>
      <c r="C3" s="1"/>
      <c r="D3" s="1"/>
      <c r="E3" s="1"/>
      <c r="F3" s="1"/>
    </row>
    <row r="4" spans="1:7" ht="174.75" customHeight="1" thickBot="1" x14ac:dyDescent="0.3">
      <c r="A4" s="132" t="s">
        <v>1</v>
      </c>
      <c r="B4" s="132" t="s">
        <v>2</v>
      </c>
      <c r="C4" s="7" t="s">
        <v>86</v>
      </c>
      <c r="D4" s="7" t="s">
        <v>66</v>
      </c>
      <c r="E4" s="130" t="s">
        <v>7</v>
      </c>
      <c r="F4" s="130" t="s">
        <v>4</v>
      </c>
    </row>
    <row r="5" spans="1:7" ht="15.75" customHeight="1" thickBot="1" x14ac:dyDescent="0.3">
      <c r="A5" s="135" t="s">
        <v>1</v>
      </c>
      <c r="B5" s="135" t="s">
        <v>2</v>
      </c>
      <c r="C5" s="42" t="s">
        <v>14</v>
      </c>
      <c r="D5" s="42" t="s">
        <v>14</v>
      </c>
      <c r="E5" s="131" t="s">
        <v>7</v>
      </c>
      <c r="F5" s="131" t="s">
        <v>4</v>
      </c>
    </row>
    <row r="6" spans="1:7" ht="15.75" customHeight="1" x14ac:dyDescent="0.25">
      <c r="A6" s="48">
        <v>902</v>
      </c>
      <c r="B6" s="49" t="s">
        <v>80</v>
      </c>
      <c r="C6" s="83">
        <v>30</v>
      </c>
      <c r="D6" s="83">
        <v>30</v>
      </c>
      <c r="E6" s="87">
        <f>C6/D6</f>
        <v>1</v>
      </c>
      <c r="F6" s="81">
        <v>1</v>
      </c>
    </row>
    <row r="7" spans="1:7" ht="25.5" x14ac:dyDescent="0.25">
      <c r="A7" s="11" t="s">
        <v>26</v>
      </c>
      <c r="B7" s="12" t="s">
        <v>27</v>
      </c>
      <c r="C7" s="46">
        <v>41</v>
      </c>
      <c r="D7" s="61">
        <v>42</v>
      </c>
      <c r="E7" s="62">
        <f>(C7/D7)</f>
        <v>0.97619047619047616</v>
      </c>
      <c r="F7" s="47">
        <v>1</v>
      </c>
    </row>
    <row r="8" spans="1:7" ht="25.5" x14ac:dyDescent="0.25">
      <c r="A8" s="11" t="s">
        <v>26</v>
      </c>
      <c r="B8" s="12" t="s">
        <v>28</v>
      </c>
      <c r="C8" s="15">
        <v>25</v>
      </c>
      <c r="D8" s="25">
        <v>25</v>
      </c>
      <c r="E8" s="26">
        <f t="shared" ref="E8" si="0">C8/D8</f>
        <v>1</v>
      </c>
      <c r="F8" s="13">
        <v>1</v>
      </c>
      <c r="G8" s="5"/>
    </row>
    <row r="9" spans="1:7" ht="25.5" x14ac:dyDescent="0.25">
      <c r="A9" s="11" t="s">
        <v>26</v>
      </c>
      <c r="B9" s="12" t="s">
        <v>29</v>
      </c>
      <c r="C9" s="15">
        <v>75</v>
      </c>
      <c r="D9" s="25">
        <v>75</v>
      </c>
      <c r="E9" s="26">
        <f t="shared" ref="E9" si="1">C9/D9</f>
        <v>1</v>
      </c>
      <c r="F9" s="13">
        <v>1</v>
      </c>
    </row>
    <row r="10" spans="1:7" ht="25.5" x14ac:dyDescent="0.25">
      <c r="A10" s="11" t="s">
        <v>26</v>
      </c>
      <c r="B10" s="12" t="s">
        <v>30</v>
      </c>
      <c r="C10" s="15">
        <v>101</v>
      </c>
      <c r="D10" s="25">
        <v>101</v>
      </c>
      <c r="E10" s="26">
        <f t="shared" ref="E10" si="2">C10/D10</f>
        <v>1</v>
      </c>
      <c r="F10" s="13">
        <v>1</v>
      </c>
    </row>
    <row r="11" spans="1:7" ht="25.5" x14ac:dyDescent="0.25">
      <c r="A11" s="11" t="s">
        <v>81</v>
      </c>
      <c r="B11" s="18" t="s">
        <v>82</v>
      </c>
      <c r="C11" s="15">
        <v>0</v>
      </c>
      <c r="D11" s="25">
        <v>0</v>
      </c>
      <c r="E11" s="26">
        <v>0</v>
      </c>
      <c r="F11" s="13">
        <v>0</v>
      </c>
    </row>
    <row r="12" spans="1:7" ht="25.5" x14ac:dyDescent="0.25">
      <c r="A12" s="11" t="s">
        <v>31</v>
      </c>
      <c r="B12" s="12" t="s">
        <v>33</v>
      </c>
      <c r="C12" s="15">
        <v>12</v>
      </c>
      <c r="D12" s="25">
        <v>12</v>
      </c>
      <c r="E12" s="26">
        <v>1</v>
      </c>
      <c r="F12" s="13">
        <v>1</v>
      </c>
    </row>
    <row r="13" spans="1:7" ht="25.5" x14ac:dyDescent="0.25">
      <c r="A13" s="11" t="s">
        <v>32</v>
      </c>
      <c r="B13" s="12" t="s">
        <v>34</v>
      </c>
      <c r="C13" s="15">
        <v>19</v>
      </c>
      <c r="D13" s="25">
        <v>19</v>
      </c>
      <c r="E13" s="26">
        <f t="shared" ref="E13:E19" si="3">C13/D13</f>
        <v>1</v>
      </c>
      <c r="F13" s="13">
        <v>1</v>
      </c>
    </row>
    <row r="14" spans="1:7" ht="25.5" x14ac:dyDescent="0.25">
      <c r="A14" s="11" t="s">
        <v>35</v>
      </c>
      <c r="B14" s="12" t="s">
        <v>36</v>
      </c>
      <c r="C14" s="15">
        <v>0</v>
      </c>
      <c r="D14" s="25">
        <v>1</v>
      </c>
      <c r="E14" s="26">
        <f>C14/D14</f>
        <v>0</v>
      </c>
      <c r="F14" s="13">
        <v>0</v>
      </c>
    </row>
    <row r="15" spans="1:7" ht="25.5" x14ac:dyDescent="0.25">
      <c r="A15" s="11" t="s">
        <v>37</v>
      </c>
      <c r="B15" s="12" t="s">
        <v>38</v>
      </c>
      <c r="C15" s="15">
        <v>46</v>
      </c>
      <c r="D15" s="25">
        <v>46</v>
      </c>
      <c r="E15" s="26">
        <f t="shared" si="3"/>
        <v>1</v>
      </c>
      <c r="F15" s="13">
        <v>1</v>
      </c>
    </row>
    <row r="16" spans="1:7" ht="19.5" customHeight="1" x14ac:dyDescent="0.25">
      <c r="A16" s="11" t="s">
        <v>39</v>
      </c>
      <c r="B16" s="12" t="s">
        <v>40</v>
      </c>
      <c r="C16" s="15">
        <v>12</v>
      </c>
      <c r="D16" s="25">
        <v>12</v>
      </c>
      <c r="E16" s="26">
        <f t="shared" si="3"/>
        <v>1</v>
      </c>
      <c r="F16" s="13">
        <v>1</v>
      </c>
    </row>
    <row r="17" spans="1:6" ht="28.5" customHeight="1" x14ac:dyDescent="0.25">
      <c r="A17" s="11" t="s">
        <v>41</v>
      </c>
      <c r="B17" s="12" t="s">
        <v>42</v>
      </c>
      <c r="C17" s="15">
        <v>18</v>
      </c>
      <c r="D17" s="25">
        <v>18</v>
      </c>
      <c r="E17" s="26">
        <f t="shared" si="3"/>
        <v>1</v>
      </c>
      <c r="F17" s="13">
        <v>1</v>
      </c>
    </row>
    <row r="18" spans="1:6" ht="25.5" x14ac:dyDescent="0.25">
      <c r="A18" s="11" t="s">
        <v>43</v>
      </c>
      <c r="B18" s="12" t="s">
        <v>46</v>
      </c>
      <c r="C18" s="15">
        <v>11</v>
      </c>
      <c r="D18" s="25">
        <v>11</v>
      </c>
      <c r="E18" s="26">
        <f t="shared" si="3"/>
        <v>1</v>
      </c>
      <c r="F18" s="13">
        <v>0</v>
      </c>
    </row>
    <row r="19" spans="1:6" ht="25.5" x14ac:dyDescent="0.25">
      <c r="A19" s="11" t="s">
        <v>44</v>
      </c>
      <c r="B19" s="12" t="s">
        <v>45</v>
      </c>
      <c r="C19" s="15">
        <v>25</v>
      </c>
      <c r="D19" s="25">
        <v>25</v>
      </c>
      <c r="E19" s="26">
        <f t="shared" si="3"/>
        <v>1</v>
      </c>
      <c r="F19" s="13">
        <v>1</v>
      </c>
    </row>
    <row r="20" spans="1:6" ht="25.5" x14ac:dyDescent="0.25">
      <c r="A20" s="11" t="s">
        <v>47</v>
      </c>
      <c r="B20" s="12" t="s">
        <v>48</v>
      </c>
      <c r="C20" s="15">
        <v>11</v>
      </c>
      <c r="D20" s="25">
        <v>12</v>
      </c>
      <c r="E20" s="26">
        <f t="shared" ref="E20" si="4">C20/D20</f>
        <v>0.91666666666666663</v>
      </c>
      <c r="F20" s="13">
        <v>1</v>
      </c>
    </row>
  </sheetData>
  <mergeCells count="5">
    <mergeCell ref="E4:E5"/>
    <mergeCell ref="F4:F5"/>
    <mergeCell ref="A4:A5"/>
    <mergeCell ref="B4:B5"/>
    <mergeCell ref="A1:F2"/>
  </mergeCells>
  <pageMargins left="0.46" right="0.51" top="0.74803149606299213" bottom="0.74803149606299213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3" sqref="F13"/>
    </sheetView>
  </sheetViews>
  <sheetFormatPr defaultRowHeight="15" x14ac:dyDescent="0.25"/>
  <cols>
    <col min="1" max="1" width="4.5703125" customWidth="1"/>
    <col min="2" max="2" width="33" customWidth="1"/>
    <col min="3" max="3" width="23" customWidth="1"/>
    <col min="4" max="4" width="21" customWidth="1"/>
    <col min="5" max="5" width="10" bestFit="1" customWidth="1"/>
    <col min="6" max="6" width="9.28515625" bestFit="1" customWidth="1"/>
  </cols>
  <sheetData>
    <row r="1" spans="1:6" ht="51.75" customHeight="1" x14ac:dyDescent="0.25">
      <c r="A1" s="136" t="s">
        <v>87</v>
      </c>
      <c r="B1" s="136"/>
      <c r="C1" s="136"/>
      <c r="D1" s="136"/>
      <c r="E1" s="136"/>
      <c r="F1" s="136"/>
    </row>
    <row r="2" spans="1:6" x14ac:dyDescent="0.25">
      <c r="A2" s="1"/>
      <c r="B2" s="1"/>
      <c r="C2" s="1"/>
      <c r="D2" s="1"/>
      <c r="E2" s="1"/>
      <c r="F2" s="1"/>
    </row>
    <row r="3" spans="1:6" ht="15.75" thickBot="1" x14ac:dyDescent="0.3">
      <c r="A3" s="1"/>
      <c r="B3" s="1"/>
      <c r="C3" s="1"/>
      <c r="D3" s="1"/>
      <c r="E3" s="1"/>
      <c r="F3" s="1"/>
    </row>
    <row r="4" spans="1:6" ht="123.75" customHeight="1" thickBot="1" x14ac:dyDescent="0.3">
      <c r="A4" s="132" t="s">
        <v>1</v>
      </c>
      <c r="B4" s="132" t="s">
        <v>2</v>
      </c>
      <c r="C4" s="7" t="s">
        <v>49</v>
      </c>
      <c r="D4" s="7" t="s">
        <v>15</v>
      </c>
      <c r="E4" s="130" t="s">
        <v>7</v>
      </c>
      <c r="F4" s="130" t="s">
        <v>4</v>
      </c>
    </row>
    <row r="5" spans="1:6" ht="15.75" customHeight="1" thickBot="1" x14ac:dyDescent="0.3">
      <c r="A5" s="135" t="s">
        <v>1</v>
      </c>
      <c r="B5" s="133" t="s">
        <v>2</v>
      </c>
      <c r="C5" s="42" t="s">
        <v>14</v>
      </c>
      <c r="D5" s="42" t="s">
        <v>14</v>
      </c>
      <c r="E5" s="131" t="s">
        <v>7</v>
      </c>
      <c r="F5" s="131" t="s">
        <v>4</v>
      </c>
    </row>
    <row r="6" spans="1:6" ht="15.75" customHeight="1" x14ac:dyDescent="0.25">
      <c r="A6" s="67">
        <v>902</v>
      </c>
      <c r="B6" s="66" t="s">
        <v>80</v>
      </c>
      <c r="C6" s="88">
        <v>678309.5</v>
      </c>
      <c r="D6" s="88">
        <v>1222301</v>
      </c>
      <c r="E6" s="89">
        <f t="shared" ref="E6:E12" si="0">C6/D6</f>
        <v>0.55494473128959232</v>
      </c>
      <c r="F6" s="80">
        <f>55.49/100</f>
        <v>0.55490000000000006</v>
      </c>
    </row>
    <row r="7" spans="1:6" ht="25.5" x14ac:dyDescent="0.25">
      <c r="A7" s="11" t="s">
        <v>26</v>
      </c>
      <c r="B7" s="44" t="s">
        <v>27</v>
      </c>
      <c r="C7" s="63">
        <v>232162.5</v>
      </c>
      <c r="D7" s="63">
        <v>290216.2</v>
      </c>
      <c r="E7" s="64">
        <f t="shared" si="0"/>
        <v>0.79996395790448638</v>
      </c>
      <c r="F7" s="65">
        <f>79.996/100</f>
        <v>0.79996</v>
      </c>
    </row>
    <row r="8" spans="1:6" ht="25.5" x14ac:dyDescent="0.25">
      <c r="A8" s="11" t="s">
        <v>26</v>
      </c>
      <c r="B8" s="12" t="s">
        <v>28</v>
      </c>
      <c r="C8" s="3">
        <v>157790</v>
      </c>
      <c r="D8" s="3">
        <v>201886</v>
      </c>
      <c r="E8" s="4">
        <f t="shared" si="0"/>
        <v>0.78157970339696659</v>
      </c>
      <c r="F8" s="2">
        <f>78.158/100</f>
        <v>0.78158000000000005</v>
      </c>
    </row>
    <row r="9" spans="1:6" ht="25.5" x14ac:dyDescent="0.25">
      <c r="A9" s="11" t="s">
        <v>26</v>
      </c>
      <c r="B9" s="12" t="s">
        <v>29</v>
      </c>
      <c r="C9" s="3">
        <v>140442.70000000001</v>
      </c>
      <c r="D9" s="3">
        <v>140442.70000000001</v>
      </c>
      <c r="E9" s="4">
        <f t="shared" si="0"/>
        <v>1</v>
      </c>
      <c r="F9" s="2">
        <v>1</v>
      </c>
    </row>
    <row r="10" spans="1:6" ht="25.5" x14ac:dyDescent="0.25">
      <c r="A10" s="11" t="s">
        <v>26</v>
      </c>
      <c r="B10" s="12" t="s">
        <v>30</v>
      </c>
      <c r="C10" s="3">
        <v>192683.4</v>
      </c>
      <c r="D10" s="3">
        <v>201236.2</v>
      </c>
      <c r="E10" s="4">
        <f t="shared" si="0"/>
        <v>0.95749870053201158</v>
      </c>
      <c r="F10" s="2">
        <v>1</v>
      </c>
    </row>
    <row r="11" spans="1:6" ht="25.5" x14ac:dyDescent="0.25">
      <c r="A11" s="11" t="s">
        <v>81</v>
      </c>
      <c r="B11" s="18" t="s">
        <v>82</v>
      </c>
      <c r="C11" s="3">
        <v>0</v>
      </c>
      <c r="D11" s="3">
        <v>17932.2</v>
      </c>
      <c r="E11" s="4">
        <f t="shared" si="0"/>
        <v>0</v>
      </c>
      <c r="F11" s="2">
        <v>0</v>
      </c>
    </row>
    <row r="12" spans="1:6" ht="25.5" x14ac:dyDescent="0.25">
      <c r="A12" s="11" t="s">
        <v>31</v>
      </c>
      <c r="B12" s="12" t="s">
        <v>33</v>
      </c>
      <c r="C12" s="3">
        <v>475429.3</v>
      </c>
      <c r="D12" s="3">
        <v>485429.3</v>
      </c>
      <c r="E12" s="4">
        <f t="shared" si="0"/>
        <v>0.97939967776975967</v>
      </c>
      <c r="F12" s="2">
        <v>1</v>
      </c>
    </row>
    <row r="13" spans="1:6" ht="25.5" x14ac:dyDescent="0.25">
      <c r="A13" s="11" t="s">
        <v>32</v>
      </c>
      <c r="B13" s="12" t="s">
        <v>34</v>
      </c>
      <c r="C13" s="3">
        <v>31745.9</v>
      </c>
      <c r="D13" s="3">
        <v>103883.7</v>
      </c>
      <c r="E13" s="4">
        <f t="shared" ref="E13:E19" si="1">C13/D13</f>
        <v>0.30559077121819883</v>
      </c>
      <c r="F13" s="2">
        <f>30.559/100</f>
        <v>0.30559000000000003</v>
      </c>
    </row>
    <row r="14" spans="1:6" ht="25.5" x14ac:dyDescent="0.25">
      <c r="A14" s="11" t="s">
        <v>35</v>
      </c>
      <c r="B14" s="12" t="s">
        <v>36</v>
      </c>
      <c r="C14" s="3">
        <v>31231.5</v>
      </c>
      <c r="D14" s="3">
        <v>939099.4</v>
      </c>
      <c r="E14" s="6">
        <f>C14/D14</f>
        <v>3.325686290503433E-2</v>
      </c>
      <c r="F14" s="2">
        <f>3.326/100</f>
        <v>3.3259999999999998E-2</v>
      </c>
    </row>
    <row r="15" spans="1:6" ht="25.5" x14ac:dyDescent="0.25">
      <c r="A15" s="11" t="s">
        <v>37</v>
      </c>
      <c r="B15" s="12" t="s">
        <v>38</v>
      </c>
      <c r="C15" s="3">
        <v>3881118.8</v>
      </c>
      <c r="D15" s="3">
        <v>3924374.3</v>
      </c>
      <c r="E15" s="6">
        <f t="shared" si="1"/>
        <v>0.98897773334210248</v>
      </c>
      <c r="F15" s="2">
        <v>1</v>
      </c>
    </row>
    <row r="16" spans="1:6" ht="20.25" customHeight="1" x14ac:dyDescent="0.25">
      <c r="A16" s="11" t="s">
        <v>39</v>
      </c>
      <c r="B16" s="12" t="s">
        <v>40</v>
      </c>
      <c r="C16" s="3">
        <v>581647.69999999995</v>
      </c>
      <c r="D16" s="3">
        <v>581647.69999999995</v>
      </c>
      <c r="E16" s="6">
        <f t="shared" si="1"/>
        <v>1</v>
      </c>
      <c r="F16" s="2">
        <v>1</v>
      </c>
    </row>
    <row r="17" spans="1:6" ht="25.5" x14ac:dyDescent="0.25">
      <c r="A17" s="11" t="s">
        <v>41</v>
      </c>
      <c r="B17" s="12" t="s">
        <v>42</v>
      </c>
      <c r="C17" s="3">
        <v>469944.6</v>
      </c>
      <c r="D17" s="3">
        <v>469944.6</v>
      </c>
      <c r="E17" s="6">
        <f t="shared" si="1"/>
        <v>1</v>
      </c>
      <c r="F17" s="2">
        <v>1</v>
      </c>
    </row>
    <row r="18" spans="1:6" ht="25.5" x14ac:dyDescent="0.25">
      <c r="A18" s="11" t="s">
        <v>43</v>
      </c>
      <c r="B18" s="12" t="s">
        <v>46</v>
      </c>
      <c r="C18" s="3">
        <v>370369.4</v>
      </c>
      <c r="D18" s="3">
        <v>370369.4</v>
      </c>
      <c r="E18" s="4">
        <f t="shared" si="1"/>
        <v>1</v>
      </c>
      <c r="F18" s="2">
        <v>1</v>
      </c>
    </row>
    <row r="19" spans="1:6" ht="25.5" x14ac:dyDescent="0.25">
      <c r="A19" s="11" t="s">
        <v>44</v>
      </c>
      <c r="B19" s="12" t="s">
        <v>45</v>
      </c>
      <c r="C19" s="3">
        <v>57080.5</v>
      </c>
      <c r="D19" s="3">
        <v>57080.5</v>
      </c>
      <c r="E19" s="4">
        <f t="shared" si="1"/>
        <v>1</v>
      </c>
      <c r="F19" s="2">
        <v>1</v>
      </c>
    </row>
    <row r="20" spans="1:6" ht="25.5" x14ac:dyDescent="0.25">
      <c r="A20" s="11" t="s">
        <v>47</v>
      </c>
      <c r="B20" s="12" t="s">
        <v>48</v>
      </c>
      <c r="C20" s="3">
        <v>79444.2</v>
      </c>
      <c r="D20" s="3">
        <v>79740.5</v>
      </c>
      <c r="E20" s="4">
        <f>C20/D20</f>
        <v>0.99628419686357617</v>
      </c>
      <c r="F20" s="2">
        <v>1</v>
      </c>
    </row>
  </sheetData>
  <mergeCells count="5">
    <mergeCell ref="E4:E5"/>
    <mergeCell ref="F4:F5"/>
    <mergeCell ref="A4:A5"/>
    <mergeCell ref="B4:B5"/>
    <mergeCell ref="A1:F1"/>
  </mergeCells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pane ySplit="4" topLeftCell="A5" activePane="bottomLeft" state="frozen"/>
      <selection pane="bottomLeft" activeCell="F12" sqref="F12"/>
    </sheetView>
  </sheetViews>
  <sheetFormatPr defaultRowHeight="15" x14ac:dyDescent="0.25"/>
  <cols>
    <col min="1" max="1" width="5.85546875" customWidth="1"/>
    <col min="2" max="2" width="43.42578125" customWidth="1"/>
    <col min="3" max="3" width="20.7109375" customWidth="1"/>
    <col min="4" max="4" width="20.140625" customWidth="1"/>
    <col min="5" max="5" width="10" bestFit="1" customWidth="1"/>
  </cols>
  <sheetData>
    <row r="1" spans="1:6" ht="40.5" customHeight="1" x14ac:dyDescent="0.25">
      <c r="A1" s="117" t="s">
        <v>67</v>
      </c>
      <c r="B1" s="117"/>
      <c r="C1" s="117"/>
      <c r="D1" s="117"/>
      <c r="E1" s="117"/>
      <c r="F1" s="117"/>
    </row>
    <row r="2" spans="1:6" ht="15.75" thickBot="1" x14ac:dyDescent="0.3">
      <c r="A2" s="1"/>
      <c r="B2" s="1"/>
      <c r="C2" s="1"/>
      <c r="D2" s="1"/>
      <c r="E2" s="1"/>
      <c r="F2" s="1"/>
    </row>
    <row r="3" spans="1:6" ht="153" customHeight="1" thickBot="1" x14ac:dyDescent="0.3">
      <c r="A3" s="132" t="s">
        <v>1</v>
      </c>
      <c r="B3" s="132" t="s">
        <v>2</v>
      </c>
      <c r="C3" s="7" t="s">
        <v>16</v>
      </c>
      <c r="D3" s="7" t="s">
        <v>17</v>
      </c>
      <c r="E3" s="130" t="s">
        <v>7</v>
      </c>
      <c r="F3" s="130" t="s">
        <v>4</v>
      </c>
    </row>
    <row r="4" spans="1:6" ht="24.75" customHeight="1" x14ac:dyDescent="0.25">
      <c r="A4" s="133" t="s">
        <v>1</v>
      </c>
      <c r="B4" s="133" t="s">
        <v>2</v>
      </c>
      <c r="C4" s="42" t="s">
        <v>14</v>
      </c>
      <c r="D4" s="42" t="s">
        <v>14</v>
      </c>
      <c r="E4" s="131" t="s">
        <v>7</v>
      </c>
      <c r="F4" s="131" t="s">
        <v>4</v>
      </c>
    </row>
    <row r="5" spans="1:6" ht="24.75" customHeight="1" x14ac:dyDescent="0.25">
      <c r="A5" s="69">
        <v>902</v>
      </c>
      <c r="B5" s="66" t="s">
        <v>80</v>
      </c>
      <c r="C5" s="27">
        <v>13</v>
      </c>
      <c r="D5" s="27">
        <v>17</v>
      </c>
      <c r="E5" s="90">
        <f t="shared" ref="E5:E11" si="0">C5/D5</f>
        <v>0.76470588235294112</v>
      </c>
      <c r="F5" s="91">
        <f>76.471/100</f>
        <v>0.76471</v>
      </c>
    </row>
    <row r="6" spans="1:6" ht="25.5" x14ac:dyDescent="0.25">
      <c r="A6" s="43" t="s">
        <v>26</v>
      </c>
      <c r="B6" s="44" t="s">
        <v>27</v>
      </c>
      <c r="C6" s="68">
        <v>9</v>
      </c>
      <c r="D6" s="68">
        <v>15</v>
      </c>
      <c r="E6" s="64">
        <f t="shared" si="0"/>
        <v>0.6</v>
      </c>
      <c r="F6" s="65">
        <f>E6</f>
        <v>0.6</v>
      </c>
    </row>
    <row r="7" spans="1:6" ht="25.5" x14ac:dyDescent="0.25">
      <c r="A7" s="11" t="s">
        <v>26</v>
      </c>
      <c r="B7" s="12" t="s">
        <v>28</v>
      </c>
      <c r="C7" s="24">
        <v>8</v>
      </c>
      <c r="D7" s="24">
        <v>9</v>
      </c>
      <c r="E7" s="4">
        <f t="shared" si="0"/>
        <v>0.88888888888888884</v>
      </c>
      <c r="F7" s="2">
        <f>E7</f>
        <v>0.88888888888888884</v>
      </c>
    </row>
    <row r="8" spans="1:6" ht="25.5" x14ac:dyDescent="0.25">
      <c r="A8" s="11" t="s">
        <v>26</v>
      </c>
      <c r="B8" s="12" t="s">
        <v>29</v>
      </c>
      <c r="C8" s="25">
        <v>6</v>
      </c>
      <c r="D8" s="25">
        <v>6</v>
      </c>
      <c r="E8" s="26">
        <f t="shared" si="0"/>
        <v>1</v>
      </c>
      <c r="F8" s="13">
        <f>E8</f>
        <v>1</v>
      </c>
    </row>
    <row r="9" spans="1:6" ht="25.5" x14ac:dyDescent="0.25">
      <c r="A9" s="11" t="s">
        <v>26</v>
      </c>
      <c r="B9" s="12" t="s">
        <v>30</v>
      </c>
      <c r="C9" s="25">
        <v>11</v>
      </c>
      <c r="D9" s="25">
        <v>13</v>
      </c>
      <c r="E9" s="26">
        <f t="shared" si="0"/>
        <v>0.84615384615384615</v>
      </c>
      <c r="F9" s="13">
        <f>E9</f>
        <v>0.84615384615384615</v>
      </c>
    </row>
    <row r="10" spans="1:6" x14ac:dyDescent="0.25">
      <c r="A10" s="11" t="s">
        <v>81</v>
      </c>
      <c r="B10" s="18" t="s">
        <v>82</v>
      </c>
      <c r="C10" s="25">
        <v>0</v>
      </c>
      <c r="D10" s="25">
        <v>3</v>
      </c>
      <c r="E10" s="26">
        <v>0</v>
      </c>
      <c r="F10" s="13">
        <v>0</v>
      </c>
    </row>
    <row r="11" spans="1:6" x14ac:dyDescent="0.25">
      <c r="A11" s="11" t="s">
        <v>31</v>
      </c>
      <c r="B11" s="12" t="s">
        <v>33</v>
      </c>
      <c r="C11" s="25">
        <v>8</v>
      </c>
      <c r="D11" s="25">
        <v>8</v>
      </c>
      <c r="E11" s="26">
        <f t="shared" si="0"/>
        <v>1</v>
      </c>
      <c r="F11" s="13">
        <v>1</v>
      </c>
    </row>
    <row r="12" spans="1:6" ht="25.5" x14ac:dyDescent="0.25">
      <c r="A12" s="11" t="s">
        <v>32</v>
      </c>
      <c r="B12" s="12" t="s">
        <v>34</v>
      </c>
      <c r="C12" s="25">
        <v>3</v>
      </c>
      <c r="D12" s="25">
        <v>11</v>
      </c>
      <c r="E12" s="26">
        <f t="shared" ref="E12:E18" si="1">C12/D12</f>
        <v>0.27272727272727271</v>
      </c>
      <c r="F12" s="13">
        <f t="shared" ref="F12:F18" si="2">E12</f>
        <v>0.27272727272727271</v>
      </c>
    </row>
    <row r="13" spans="1:6" ht="25.5" x14ac:dyDescent="0.25">
      <c r="A13" s="11" t="s">
        <v>35</v>
      </c>
      <c r="B13" s="12" t="s">
        <v>36</v>
      </c>
      <c r="C13" s="25">
        <v>1</v>
      </c>
      <c r="D13" s="25">
        <v>4</v>
      </c>
      <c r="E13" s="26">
        <f>C13/D13</f>
        <v>0.25</v>
      </c>
      <c r="F13" s="13">
        <f>25/100</f>
        <v>0.25</v>
      </c>
    </row>
    <row r="14" spans="1:6" ht="25.5" x14ac:dyDescent="0.25">
      <c r="A14" s="11" t="s">
        <v>37</v>
      </c>
      <c r="B14" s="12" t="s">
        <v>38</v>
      </c>
      <c r="C14" s="25">
        <v>14</v>
      </c>
      <c r="D14" s="25">
        <v>15</v>
      </c>
      <c r="E14" s="26">
        <f t="shared" si="1"/>
        <v>0.93333333333333335</v>
      </c>
      <c r="F14" s="13">
        <f t="shared" si="2"/>
        <v>0.93333333333333335</v>
      </c>
    </row>
    <row r="15" spans="1:6" x14ac:dyDescent="0.25">
      <c r="A15" s="11" t="s">
        <v>39</v>
      </c>
      <c r="B15" s="12" t="s">
        <v>40</v>
      </c>
      <c r="C15" s="25">
        <v>5</v>
      </c>
      <c r="D15" s="25">
        <v>5</v>
      </c>
      <c r="E15" s="26">
        <f t="shared" si="1"/>
        <v>1</v>
      </c>
      <c r="F15" s="13">
        <f t="shared" si="2"/>
        <v>1</v>
      </c>
    </row>
    <row r="16" spans="1:6" ht="25.5" x14ac:dyDescent="0.25">
      <c r="A16" s="11" t="s">
        <v>41</v>
      </c>
      <c r="B16" s="12" t="s">
        <v>42</v>
      </c>
      <c r="C16" s="25">
        <v>5</v>
      </c>
      <c r="D16" s="25">
        <v>5</v>
      </c>
      <c r="E16" s="26">
        <f t="shared" si="1"/>
        <v>1</v>
      </c>
      <c r="F16" s="13">
        <f t="shared" si="2"/>
        <v>1</v>
      </c>
    </row>
    <row r="17" spans="1:6" ht="25.5" x14ac:dyDescent="0.25">
      <c r="A17" s="11" t="s">
        <v>43</v>
      </c>
      <c r="B17" s="12" t="s">
        <v>46</v>
      </c>
      <c r="C17" s="25">
        <v>4</v>
      </c>
      <c r="D17" s="25">
        <v>4</v>
      </c>
      <c r="E17" s="26">
        <f t="shared" si="1"/>
        <v>1</v>
      </c>
      <c r="F17" s="13">
        <f t="shared" si="2"/>
        <v>1</v>
      </c>
    </row>
    <row r="18" spans="1:6" ht="25.5" x14ac:dyDescent="0.25">
      <c r="A18" s="11" t="s">
        <v>44</v>
      </c>
      <c r="B18" s="12" t="s">
        <v>45</v>
      </c>
      <c r="C18" s="25">
        <v>3</v>
      </c>
      <c r="D18" s="25">
        <v>3</v>
      </c>
      <c r="E18" s="26">
        <f t="shared" si="1"/>
        <v>1</v>
      </c>
      <c r="F18" s="13">
        <f t="shared" si="2"/>
        <v>1</v>
      </c>
    </row>
    <row r="19" spans="1:6" ht="25.5" x14ac:dyDescent="0.25">
      <c r="A19" s="11" t="s">
        <v>47</v>
      </c>
      <c r="B19" s="12" t="s">
        <v>48</v>
      </c>
      <c r="C19" s="25">
        <v>6</v>
      </c>
      <c r="D19" s="25">
        <v>7</v>
      </c>
      <c r="E19" s="26">
        <f t="shared" ref="E19" si="3">C19/D19</f>
        <v>0.8571428571428571</v>
      </c>
      <c r="F19" s="13">
        <f t="shared" ref="F19" si="4">E19</f>
        <v>0.8571428571428571</v>
      </c>
    </row>
  </sheetData>
  <mergeCells count="5">
    <mergeCell ref="E3:E4"/>
    <mergeCell ref="F3:F4"/>
    <mergeCell ref="A3:A4"/>
    <mergeCell ref="B3:B4"/>
    <mergeCell ref="A1:F1"/>
  </mergeCells>
  <pageMargins left="0.39" right="0.39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1.1</vt:lpstr>
      <vt:lpstr>1.2</vt:lpstr>
      <vt:lpstr>1.3</vt:lpstr>
      <vt:lpstr>1РРО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2ОБАС</vt:lpstr>
      <vt:lpstr>Свод</vt:lpstr>
      <vt:lpstr>Свод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Гриппа</dc:creator>
  <cp:lastModifiedBy>Елена Волошина</cp:lastModifiedBy>
  <cp:lastPrinted>2014-12-29T14:45:28Z</cp:lastPrinted>
  <dcterms:created xsi:type="dcterms:W3CDTF">2012-11-13T13:32:27Z</dcterms:created>
  <dcterms:modified xsi:type="dcterms:W3CDTF">2015-01-14T13:06:53Z</dcterms:modified>
</cp:coreProperties>
</file>