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48.191\документы\БЮДЖЕТНЫЙ ОТДЕЛ\2023\Грекова\На сайт\"/>
    </mc:Choice>
  </mc:AlternateContent>
  <bookViews>
    <workbookView xWindow="0" yWindow="0" windowWidth="28800" windowHeight="12330"/>
  </bookViews>
  <sheets>
    <sheet name="Новый_4" sheetId="1" r:id="rId1"/>
    <sheet name="Лист1" sheetId="2" r:id="rId2"/>
  </sheet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0" i="1" l="1"/>
  <c r="AK626" i="1"/>
  <c r="AJ626" i="1"/>
  <c r="AI626" i="1"/>
  <c r="AK11" i="1"/>
  <c r="AJ11" i="1"/>
  <c r="AI11" i="1"/>
  <c r="AK638" i="1" l="1"/>
  <c r="AJ638" i="1"/>
  <c r="AI638" i="1"/>
  <c r="AJ631" i="1"/>
  <c r="AK631" i="1"/>
  <c r="AI631" i="1"/>
  <c r="AL626" i="1"/>
  <c r="AJ627" i="1"/>
  <c r="AK627" i="1"/>
  <c r="AL627" i="1"/>
  <c r="AJ480" i="1" l="1"/>
  <c r="AG11" i="1" l="1"/>
  <c r="AL11" i="1" l="1"/>
  <c r="AJ359" i="1" l="1"/>
  <c r="AK359" i="1"/>
  <c r="AI369" i="1"/>
  <c r="AJ345" i="1"/>
  <c r="AK345" i="1"/>
  <c r="AI345" i="1"/>
  <c r="AH324" i="1"/>
  <c r="AI324" i="1"/>
  <c r="AJ324" i="1"/>
  <c r="AK324" i="1"/>
  <c r="AG324" i="1"/>
  <c r="AJ267" i="1"/>
  <c r="AK267" i="1"/>
  <c r="AI268" i="1"/>
  <c r="AG273" i="1"/>
  <c r="AK258" i="1"/>
  <c r="AI289" i="1"/>
  <c r="AI288" i="1"/>
  <c r="AJ192" i="1"/>
  <c r="AK229" i="1"/>
  <c r="AJ229" i="1"/>
  <c r="AI229" i="1"/>
  <c r="AJ224" i="1"/>
  <c r="AK223" i="1"/>
  <c r="AJ223" i="1"/>
  <c r="AI223" i="1"/>
  <c r="AK192" i="1"/>
  <c r="AI192" i="1"/>
  <c r="AK251" i="1"/>
  <c r="AJ251" i="1"/>
  <c r="AI251" i="1"/>
  <c r="AK119" i="1"/>
  <c r="AJ119" i="1"/>
  <c r="AI119" i="1"/>
  <c r="AG638" i="1"/>
  <c r="AK700" i="1"/>
  <c r="AJ700" i="1"/>
  <c r="AI700" i="1"/>
  <c r="AG700" i="1"/>
  <c r="AI16" i="1"/>
  <c r="AI267" i="1" l="1"/>
  <c r="AI581" i="1"/>
  <c r="AI580" i="1" s="1"/>
  <c r="AJ581" i="1"/>
  <c r="AJ580" i="1" s="1"/>
  <c r="AK581" i="1"/>
  <c r="AK580" i="1" s="1"/>
  <c r="AI412" i="1"/>
  <c r="AG412" i="1"/>
  <c r="AI587" i="1"/>
  <c r="AJ587" i="1"/>
  <c r="AK587" i="1"/>
  <c r="AI588" i="1"/>
  <c r="AI628" i="1"/>
  <c r="AI627" i="1" s="1"/>
  <c r="AI629" i="1"/>
  <c r="AI630" i="1"/>
  <c r="AI632" i="1"/>
  <c r="AI646" i="1"/>
  <c r="AI647" i="1"/>
  <c r="AI652" i="1"/>
  <c r="AI660" i="1"/>
  <c r="AI663" i="1"/>
  <c r="AI664" i="1"/>
  <c r="AI698" i="1"/>
  <c r="AI715" i="1"/>
  <c r="AI716" i="1"/>
  <c r="AI717" i="1"/>
  <c r="AI718" i="1"/>
  <c r="AI719" i="1"/>
  <c r="AJ576" i="1" l="1"/>
  <c r="AK576" i="1"/>
  <c r="AI576" i="1"/>
  <c r="AG627" i="1"/>
  <c r="AK632" i="1"/>
  <c r="AJ632" i="1"/>
  <c r="AK588" i="1" l="1"/>
  <c r="AJ588" i="1"/>
  <c r="AK12" i="1" l="1"/>
  <c r="AJ12" i="1"/>
  <c r="AK480" i="1"/>
  <c r="AI480" i="1"/>
  <c r="AK515" i="1"/>
  <c r="AJ515" i="1"/>
  <c r="AI515" i="1"/>
  <c r="AI138" i="1"/>
  <c r="AK133" i="1"/>
  <c r="AJ133" i="1"/>
  <c r="AI133" i="1"/>
  <c r="AJ134" i="1"/>
  <c r="AI134" i="1"/>
  <c r="AK74" i="1" l="1"/>
  <c r="AJ74" i="1"/>
  <c r="AI74" i="1"/>
  <c r="AK89" i="1"/>
  <c r="AJ89" i="1"/>
  <c r="AI89" i="1"/>
  <c r="AK660" i="1" l="1"/>
  <c r="AJ660" i="1"/>
  <c r="AK664" i="1"/>
  <c r="AJ664" i="1"/>
  <c r="AK663" i="1"/>
  <c r="AJ663" i="1"/>
  <c r="AI312" i="1"/>
  <c r="AK306" i="1"/>
  <c r="AJ306" i="1"/>
  <c r="AI306" i="1"/>
  <c r="AK305" i="1"/>
  <c r="AJ305" i="1"/>
  <c r="AI305" i="1"/>
  <c r="AJ265" i="1"/>
  <c r="AJ258" i="1" s="1"/>
  <c r="AI265" i="1"/>
  <c r="AI258" i="1" s="1"/>
  <c r="AK217" i="1"/>
  <c r="AJ217" i="1"/>
  <c r="AI217" i="1"/>
  <c r="AK216" i="1"/>
  <c r="AJ216" i="1"/>
  <c r="AI216" i="1"/>
  <c r="AK215" i="1"/>
  <c r="AJ215" i="1"/>
  <c r="AI215" i="1"/>
  <c r="AK224" i="1"/>
  <c r="AK222" i="1"/>
  <c r="AJ222" i="1"/>
  <c r="AI222" i="1"/>
  <c r="AK208" i="1"/>
  <c r="AJ208" i="1"/>
  <c r="AI208" i="1"/>
  <c r="AK715" i="1"/>
  <c r="AJ715" i="1"/>
  <c r="AK716" i="1"/>
  <c r="AJ716" i="1"/>
  <c r="AK719" i="1"/>
  <c r="AJ719" i="1"/>
  <c r="AK718" i="1"/>
  <c r="AJ718" i="1"/>
  <c r="AK717" i="1"/>
  <c r="AJ717" i="1"/>
  <c r="AJ646" i="1"/>
  <c r="AJ647" i="1"/>
  <c r="AI201" i="1"/>
  <c r="AK213" i="1"/>
  <c r="AJ213" i="1"/>
  <c r="AI213" i="1"/>
  <c r="AK191" i="1"/>
  <c r="AJ191" i="1"/>
  <c r="AI191" i="1"/>
  <c r="AI367" i="1"/>
  <c r="AI359" i="1" s="1"/>
  <c r="AI100" i="1"/>
  <c r="AK560" i="1"/>
  <c r="AJ560" i="1"/>
  <c r="AI560" i="1"/>
  <c r="AK652" i="1"/>
  <c r="AJ652" i="1"/>
  <c r="AK653" i="1"/>
  <c r="AJ653" i="1"/>
  <c r="AI139" i="1"/>
  <c r="AI297" i="1"/>
  <c r="AI187" i="1"/>
  <c r="AJ186" i="1"/>
  <c r="AI186" i="1"/>
  <c r="AJ185" i="1"/>
  <c r="AI48" i="1"/>
  <c r="AI49" i="1"/>
  <c r="AI167" i="1"/>
  <c r="AJ100" i="1"/>
  <c r="AJ102" i="1"/>
  <c r="AK524" i="1"/>
  <c r="AJ524" i="1"/>
  <c r="AI524" i="1"/>
  <c r="AI12" i="1"/>
  <c r="AI15" i="1"/>
  <c r="AH627" i="1"/>
  <c r="AK628" i="1"/>
  <c r="AJ628" i="1"/>
  <c r="AK629" i="1"/>
  <c r="AJ629" i="1"/>
  <c r="AK630" i="1"/>
  <c r="AJ630" i="1"/>
  <c r="AI566" i="1"/>
  <c r="AI567" i="1"/>
  <c r="AI540" i="1"/>
  <c r="AI547" i="1"/>
  <c r="AK481" i="1"/>
  <c r="AJ481" i="1"/>
  <c r="AI481" i="1"/>
  <c r="AI155" i="1" l="1"/>
  <c r="AI291" i="1"/>
  <c r="AJ291" i="1"/>
  <c r="AK291" i="1"/>
  <c r="AJ155" i="1"/>
  <c r="AK155" i="1"/>
</calcChain>
</file>

<file path=xl/sharedStrings.xml><?xml version="1.0" encoding="utf-8"?>
<sst xmlns="http://schemas.openxmlformats.org/spreadsheetml/2006/main" count="8396" uniqueCount="2188">
  <si>
    <t>ИТОГО:</t>
  </si>
  <si>
    <t>0000000000</t>
  </si>
  <si>
    <t>1) с 03.11.2021 по 31.12.2999; 
2) с 01.01.2022 по 31.12.2099</t>
  </si>
  <si>
    <t>1) подп. 1.2,2.1 п. 1,2 ; 
2) подп. 5.1.4 п. 5.1. разд. 5 прил. 3</t>
  </si>
  <si>
    <t>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по переданным отдельным государственным полномочиям в сфере образования" от 01.11.2021 №2464;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t>
  </si>
  <si>
    <t>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образовательные организации, реализующие  общеобразовательную программу дошкольного образования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</si>
  <si>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</si>
  <si>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01.1.07.60710</t>
  </si>
  <si>
    <t>405010000,925,Осуществление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образовательные организации, реализующие  общеобразовательную программу дошкольного образования,1)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по переданным отдельным государственным полномочиям в сфере образования" от 01.11.2021 №2464;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подп. 1.2,2.1 п. 1,2 ; 
2) подп. 5.1.4 п. 5.1. разд. 5 прил. 3,1) с 03.11.2021 по 31.12.2999; 
2) с 01.01.2022 по 31.12.2099</t>
  </si>
  <si>
    <t>1) подп. 1.2,2.1 п. 1,2 ; 
2) подп. 5.1.1 п. 5.1 разд. 5 прил. 3</t>
  </si>
  <si>
    <t>405010000,925,Осуществление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образовательные организации, реализующие  общеобразовательную программу дошкольного образования,1)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по переданным отдельным государственным полномочиям в сфере образования" от 01.11.2021 №2464;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подп. 1.2,2.1 п. 1,2 ; 
2) подп. 5.1.1 п. 5.1 разд. 5 прил. 3,1) с 03.11.2021 по 31.12.2999; 
2) с 01.01.2022 по 31.12.2099</t>
  </si>
  <si>
    <t>01.1.08.60860</t>
  </si>
  <si>
    <t>405010000,925,Осуществление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по переданным отдельным государственным полномочиям в сфере образования" от 01.11.2021 №2464;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подп. 1.2,2.5 п. 1,2 ; 
2) п. 1 прил. 3,1) с 03.11.2021 по 31.12.2999; 
2) с 01.01.2022 по 31.12.2099</t>
  </si>
  <si>
    <t>1) подп. 1.2,2.5 п. 1,2 ; 
2) п. 1 прил. 3</t>
  </si>
  <si>
    <t>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</si>
  <si>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01.1.06.62500</t>
  </si>
  <si>
    <t>1) подп. 1.2,2.4 п. 1,2 ; 
2) подп. 4.1.6 п. 4.1 разд. 4 прил. 3</t>
  </si>
  <si>
    <t xml:space="preserve">Осуществление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и среднего общего образования </t>
  </si>
  <si>
    <t>405010000,925,Осуществление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и среднего общего образования ,1)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по переданным отдельным государственным полномочиям в сфере образования" от 01.11.2021 №2464;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подп. 1.2,2.4 п. 1,2 ; 
2) подп. 4.1.6 п. 4.1 разд. 4 прил. 3,1) с 03.11.2021 по 31.12.2999; 
2) с 01.01.2022 по 31.12.2099</t>
  </si>
  <si>
    <t>01.1.02.60860</t>
  </si>
  <si>
    <t>405010000,925,Осуществление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по переданным отдельным государственным полномочиям в сфере образования" от 01.11.2021 №2464;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подп. 1.2,2.5 п. 1,2 ; 
2) подп. 2.1.1,2.1.2 п. 2.1 разд. 2 прил. 3,1) с 03.11.2021 по 31.12.2999; 
2) с 01.01.2022 по 31.12.2099</t>
  </si>
  <si>
    <t>1) подп. 1.2,2.5 п. 1,2 ; 
2) подп. 2.1.1,2.1.2 п. 2.1 разд. 2 прил. 3</t>
  </si>
  <si>
    <t/>
  </si>
  <si>
    <t>4.05.01.0.000</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</si>
  <si>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</si>
  <si>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4.05.00.0.000</t>
  </si>
  <si>
    <t>01.1.03.63541</t>
  </si>
  <si>
    <t xml:space="preserve">1) подп. 1.2,2.3 п. 1,2 </t>
  </si>
  <si>
    <t>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t>
  </si>
  <si>
    <t>404020200,925,Осуществление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по переданным отдельным государственным полномочиям в сфере образования" от 01.11.2021 №2464;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подп. 1.2,2.3 п. 1,2 ,1) с 03.11.2021 по 31.12.2999; 
2) с 01.01.2022 по 31.12.2099</t>
  </si>
  <si>
    <t>Обеспечение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</si>
  <si>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01.1.02.63542</t>
  </si>
  <si>
    <t>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t>
  </si>
  <si>
    <t>404020200,925,Осуществление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по переданным отдельным государственным полномочиям в сфере образования" от 01.11.2021 №2464;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подп. 1.2,2.3 п. 1,2 ,1) с 03.11.2021 по 31.12.2999; 
2) с 01.01.2022 по 31.12.2099</t>
  </si>
  <si>
    <t>4.04.02.0.200</t>
  </si>
  <si>
    <t>10.3.01.60870</t>
  </si>
  <si>
    <t>1) с 13.03.2009 по 31.12.2999; 
2) с 01.01.2022 по 31.12.2099; 
3) с 28.12.2020 по 31.12.2999</t>
  </si>
  <si>
    <t>1) подп. 1.1-1.3 п. 1 ; 
2) п. 1.1.1.2. прил. 7; 
3) п. 1.7 разд. 1 прил. 1</t>
  </si>
  <si>
    <t>1) Постановление администрации города Сочи "Об утверждении Порядка реализации на территории муниципального образования город-курорт Сочи отдельных государственных полномочий Краснодарского края по ведению граждан отдельных категорий" от 13.03.2009 №89;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 
3) Решение Городского Cобрания Сочи "Об утверждении Положения о департаменте городского хозяйства администрации муниципального образования городской округ город-курорт Сочи Краснодарского края" от 28.12.2020 №100</t>
  </si>
  <si>
    <t>Осуществление отдельных государственных полномочий по ведению учета граждан отдельных категорий в качестве нуждающихся в жилых помещениях</t>
  </si>
  <si>
    <t>404020100,923,Осуществление отдельных государственных полномочий по ведению учета граждан отдельных категорий в качестве нуждающихся в жилых помещениях,1) Постановление администрации города Сочи "Об утверждении Порядка реализации на территории муниципального образования город-курорт Сочи отдельных государственных полномочий Краснодарского края по ведению граждан отдельных категорий" от 13.03.2009 №89;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 
3) Решение Городского Cобрания Сочи "Об утверждении Положения о департаменте городского хозяйства администрации муниципального образования городской округ город-курорт Сочи Краснодарского края" от 28.12.2020 №100,1) подп. 1.1-1.3 п. 1 ; 
2) п. 1.1.1.2. прил. 7; 
3) п. 1.7 разд. 1 прил. 1,1) с 13.03.2009 по 31.12.2999; 
2) с 01.01.2022 по 31.12.2099; 
3) с 28.12.2020 по 31.12.2999</t>
  </si>
  <si>
    <t>Ведение учета граждан отдельных категорий в качестве нуждающихся в жилых помещениях</t>
  </si>
  <si>
    <t>1) с 13.03.2009 по 31.12.2999; 
2) с 18.10.2020 по 31.12.2020; 
3) с 18.10.2020 по 31.12.2020; 
4) с 01.01.2022 по 31.12.2099; 
5) с 28.12.2020 по 31.12.2999</t>
  </si>
  <si>
    <t>1) подп. 1.1-1.3 п. 1 ; 
2) п. 1-2 прил. 1-4; 
3) ст. 1-2 ; 
4) п. 1.1.1.2. прил. 7; 
5) п. 1-5 прил. 1</t>
  </si>
  <si>
    <t>1) Постановление администрации города Сочи "Об утверждении Порядка реализации на территории муниципального образования город-курорт Сочи отдельных государственных полномочий Краснодарского края по ведению граждан отдельных категорий" от 13.03.2009 №89;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 
5) Решение Городского Cобрания Сочи "Об утверждении Положения о департаменте городского хозяйства администрации муниципального образования городской округ город-курорт Сочи Краснодарского края" от 28.12.2020 №100</t>
  </si>
  <si>
    <t>404020100,923,Осуществление отдельных государственных полномочий по ведению учета граждан отдельных категорий в качестве нуждающихся в жилых помещениях,1) Постановление администрации города Сочи "Об утверждении Порядка реализации на территории муниципального образования город-курорт Сочи отдельных государственных полномочий Краснодарского края по ведению граждан отдельных категорий" от 13.03.2009 №89;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 
5) Решение Городского Cобрания Сочи "Об утверждении Положения о департаменте городского хозяйства администрации муниципального образования городской округ город-курорт Сочи Краснодарского края" от 28.12.2020 №100,1) подп. 1.1-1.3 п. 1 ; 
2) п. 1-2 прил. 1-4; 
3) ст. 1-2 ; 
4) п. 1.1.1.2. прил. 7; 
5) п. 1-5 прил. 1,1) с 13.03.2009 по 31.12.2999; 
2) с 18.10.2020 по 31.12.2020; 
3) с 18.10.2020 по 31.12.2020; 
4) с 01.01.2022 по 31.12.2099; 
5) с 28.12.2020 по 31.12.2999</t>
  </si>
  <si>
    <t>4.04.02.0.100</t>
  </si>
  <si>
    <t>52.2.02.63640</t>
  </si>
  <si>
    <t>404020075,902,Осуществление отдельного государственного полномочия Краснодарского края по осуществлению регионального государственного строительного надзора в случаях, предусмотренных частью 2 статьи 54 Градостроительного кодекса Российской Федерации,,,</t>
  </si>
  <si>
    <t>Осуществление отдельного государственного полномочия Краснодарского края по осуществлению регионального государственного строительного надзора в случаях, предусмотренных частью 2 статьи 54 Градостроительного кодекса Российской Федерации</t>
  </si>
  <si>
    <t>Организации и обеспечения деятельности общественной палаты субъекта Российской Федерации</t>
  </si>
  <si>
    <t>4.04.02.0.075</t>
  </si>
  <si>
    <t>10.3.01.60220</t>
  </si>
  <si>
    <t>1) с 04.10.2018 по 31.12.2999; 
2) с 01.01.2022 по 31.12.2099; 
3) с 28.12.2020 по 31.12.2999</t>
  </si>
  <si>
    <t>1) подп. 2.4,4.1,4.2 п. 2-4 разд. 2 прил. 1; 
2) п. 1.1.1.4. прил. 7; 
3) п. 1.7 разд. 1 прил. 1</t>
  </si>
  <si>
    <t>1) Постановление администрации города Сочи "Об утверждении Положения о реализации расходных обязательств муниципального образования город-курорт Сочи по переданным государственным полномочиям Краснодарского края по осуществлению регионального государственного жилищного надзора и лицензионного контроля" от 04.10.2018 №1563;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 
3) Решение Городского Cобрания Сочи "Об утверждении Положения о департаменте городского хозяйства администрации муниципального образования городской округ город-курорт Сочи Краснодарского края" от 28.12.2020 №100</t>
  </si>
  <si>
    <t>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t>
  </si>
  <si>
    <t>404020065,923,Осуществление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контроля,1) Постановление администрации города Сочи "Об утверждении Положения о реализации расходных обязательств муниципального образования город-курорт Сочи по переданным государственным полномочиям Краснодарского края по осуществлению регионального государственного жилищного надзора и лицензионного контроля" от 04.10.2018 №1563;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 
3) Решение Городского Cобрания Сочи "Об утверждении Положения о департаменте городского хозяйства администрации муниципального образования городской округ город-курорт Сочи Краснодарского края" от 28.12.2020 №100,1) подп. 2.4,4.1,4.2 п. 2-4 разд. 2 прил. 1; 
2) п. 1.1.1.4. прил. 7; 
3) п. 1.7 разд. 1 прил. 1,1) с 04.10.2018 по 31.12.2999; 
2) с 01.01.2022 по 31.12.2099; 
3) с 28.12.2020 по 31.12.2999</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</si>
  <si>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</si>
  <si>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1) с 04.10.2018 по 31.12.2999; 
2) с 18.10.2020 по 31.12.2020; 
3) с 18.10.2020 по 31.12.2020; 
4) с 01.01.2022 по 31.12.2099; 
5) с 28.12.2020 по 31.12.2999</t>
  </si>
  <si>
    <t>1) подп. 2.4,4.1,4.2 п. 2-4 разд. 2 прил. 1; 
2) прил. 1-4; 
3) ст. 1-2 ; 
4) п. 1.1.1.4. прил. 7; 
5) п. 1.7 разд. 1 прил. 1</t>
  </si>
  <si>
    <t>1) Постановление администрации города Сочи "Об утверждении Положения о реализации расходных обязательств муниципального образования город-курорт Сочи по переданным государственным полномочиям Краснодарского края по осуществлению регионального государственного жилищного надзора и лицензионного контроля" от 04.10.2018 №1563;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 
5) Решение Городского Cобрания Сочи "Об утверждении Положения о департаменте городского хозяйства администрации муниципального образования городской округ город-курорт Сочи Краснодарского края" от 28.12.2020 №100</t>
  </si>
  <si>
    <t>404020065,923,Осуществление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контроля,1) Постановление администрации города Сочи "Об утверждении Положения о реализации расходных обязательств муниципального образования город-курорт Сочи по переданным государственным полномочиям Краснодарского края по осуществлению регионального государственного жилищного надзора и лицензионного контроля" от 04.10.2018 №1563;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 
5) Решение Городского Cобрания Сочи "Об утверждении Положения о департаменте городского хозяйства администрации муниципального образования городской округ город-курорт Сочи Краснодарского края" от 28.12.2020 №100,1) подп. 2.4,4.1,4.2 п. 2-4 разд. 2 прил. 1; 
2) прил. 1-4; 
3) ст. 1-2 ; 
4) п. 1.1.1.4. прил. 7; 
5) п. 1.7 разд. 1 прил. 1,1) с 04.10.2018 по 31.12.2999; 
2) с 18.10.2020 по 31.12.2020; 
3) с 18.10.2020 по 31.12.2020; 
4) с 01.01.2022 по 31.12.2099; 
5) с 28.12.2020 по 31.12.2999</t>
  </si>
  <si>
    <t>4.04.02.0.065</t>
  </si>
  <si>
    <t>1) с 08.11.2019 по 31.12.2999; 
2) с 20.01.2021 по 31.12.2999</t>
  </si>
  <si>
    <t>1) подп. 1.3-1.4 п. 1 прил. 1; 
2) п. 1.7 разд. 1 прил. 1</t>
  </si>
  <si>
    <t>1) Постановление администрации города Сочи "Об осуществлении администрацией города Сочи отдельного государственного полномочия Краснодарского края по установлению регулируемых тарифов на перевозки пассажиров и багажа автомобильным транспортом по муниципальным маршрутам регулярных перевозок в границах муниципального образования город-курорт Сочи" от 09.08.2019 №1305; 
2) Постановление администрации города Сочи "Об утверждении Положения об управлении цен и тарифов администрации муниципального образования городской округ город-курорт Сочи Краснодарского края" от 20.01.2021 №15</t>
  </si>
  <si>
    <t>Осуществление отдельных государственных полномочий Краснодарского края по установлению регулируемых тарифов на перевозки пассажиров и багажа автомобильным и городским наземным электрическим транспортом по муниципальным маршрутам регулярных перевозок в гра</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</si>
  <si>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</si>
  <si>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52.2.02.60990</t>
  </si>
  <si>
    <t>1) с 26.01.2016 по 31.12.2999; 
2) с 20.01.2021 по 31.12.2999</t>
  </si>
  <si>
    <t>1) подп. 1.4 разд. 1 прил. 1; 
2) п. 3.1,2.1,1.7 разд. 3,2,1 прил. 1</t>
  </si>
  <si>
    <t>1) Постановление администрации города Сочи "Об осуществлении администрацией города Сочи отдельных государственных полномочий Краснодарского края по регулированию тарифов в сфере холодного водоснабжения, водоотведения" от 28.10.2015 №3048; 
2) Постановление администрации города Сочи "Об утверждении Положения об управлении цен и тарифов администрации муниципального образования городской округ город-курорт Сочи Краснодарского края" от 20.01.2021 №15</t>
  </si>
  <si>
    <t>Осуществление отдельных государственных полномочий по регулированию тарифов организаций коммунального комплекса</t>
  </si>
  <si>
    <t>404020060,902,Осуществление отдельных государственных полномочий по регулированию тарифов организаций коммунального комплекса,1) Постановление администрации города Сочи "Об осуществлении администрацией города Сочи отдельных государственных полномочий Краснодарского края по регулированию тарифов в сфере холодного водоснабжения, водоотведения" от 28.10.2015 №3048; 
2) Постановление администрации города Сочи "Об утверждении Положения об управлении цен и тарифов администрации муниципального образования городской округ город-курорт Сочи Краснодарского края" от 20.01.2021 №15,1) подп. 1.4 разд. 1 прил. 1; 
2) п. 3.1,2.1,1.7 разд. 3,2,1 прил. 1,1) с 26.01.2016 по 31.12.2999; 
2) с 20.01.2021 по 31.12.2999</t>
  </si>
  <si>
    <t>1) с 26.01.2016 по 31.12.2999; 
2) с 18.10.2020 по 31.12.2020; 
3) с 18.10.2020 по 31.12.2020; 
4) с 20.01.2021 по 31.12.2999</t>
  </si>
  <si>
    <t>1) подп. 1.4 разд. 1 прил. 1; 
2) п. 2 ; 
3) ст. 2 прил. 1; 
4) п. 3.3,1.7 разд. 3,1 прил. 1</t>
  </si>
  <si>
    <t>1) Постановление администрации города Сочи "Об осуществлении администрацией города Сочи отдельных государственных полномочий Краснодарского края по регулированию тарифов в сфере холодного водоснабжения, водоотведения" от 28.10.2015 №3048;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"Об утверждении Положения об управлении цен и тарифов администрации муниципального образования городской округ город-курорт Сочи Краснодарского края" от 20.01.2021 №15</t>
  </si>
  <si>
    <t>404020060,902,Осуществление отдельных государственных полномочий по регулированию тарифов организаций коммунального комплекса,1) Постановление администрации города Сочи "Об осуществлении администрацией города Сочи отдельных государственных полномочий Краснодарского края по регулированию тарифов в сфере холодного водоснабжения, водоотведения" от 28.10.2015 №3048;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"Об утверждении Положения об управлении цен и тарифов администрации муниципального образования городской округ город-курорт Сочи Краснодарского края" от 20.01.2021 №15,1) подп. 1.4 разд. 1 прил. 1; 
2) п. 2 ; 
3) ст. 2 прил. 1; 
4) п. 3.3,1.7 разд. 3,1 прил. 1,1) с 26.01.2016 по 31.12.2999; 
2) с 18.10.2020 по 31.12.2020; 
3) с 18.10.2020 по 31.12.2020; 
4) с 20.01.2021 по 31.12.2999</t>
  </si>
  <si>
    <t>4.04.02.0.060</t>
  </si>
  <si>
    <t>1) с 03.12.2013 по 31.12.2999; 
2) с 01.01.2022 по 31.12.2099</t>
  </si>
  <si>
    <t>1) подп. 2.1,2.1.4,2.2,2.3,3.1,3.2,3.3 п. 2-3 прил. 1</t>
  </si>
  <si>
    <t>1) Постановление администрации города Сочи "Об утверждении Положения о расходных обязательствах по поддержке сельскохозяйственного производства, предупреждению и ликвидации болезней животных, их лечению, защите населения от болезней, общих для человека и животных" от 03.12.2013 №2645;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инфраструктуры города Сочи" от 06.12.2021 №2777</t>
  </si>
  <si>
    <t>Оуществление государственных полномочий Краснодарского края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</si>
  <si>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</si>
  <si>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27.2.01.61650</t>
  </si>
  <si>
    <t>1) с 07.09.2020 по 31.12.2999; 
2) с 01.01.2022 по 31.12.2099; 
3) с 25.01.2021 по 31.12.2999</t>
  </si>
  <si>
    <t>1) абз. 2 п. 2.1,3.1,3.2 разд. 2,3 прил. 1; 
2) прил. 1; 
3) п. 3.23 разд. 3 прил. 1</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</si>
  <si>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осуществления деятельности по обращениям с животными без владельцев на территории города Сочи" от 07.09.2020 №1486;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инфраструктуры города Сочи" от 06.12.2021 №2777; 
3) Постановление администрации города Сочи "Об утверждении положения о департаменте по охране окружающей среды, лесопаркового, сельского хозяйства и промышленности администрации муниципального образования городской округ город-курорт Сочи Краснодарского края" от 25.01.2021 №60</t>
  </si>
  <si>
    <t>404020054,902,Оуществление государственных полномочий Краснодарского края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осуществления деятельности по обращениям с животными без владельцев на территории города Сочи" от 07.09.2020 №1486;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инфраструктуры города Сочи" от 06.12.2021 №2777; 
3) Постановление администрации города Сочи "Об утверждении положения о департаменте по охране окружающей среды, лесопаркового, сельского хозяйства и промышленности администрации муниципального образования городской округ город-курорт Сочи Краснодарского края" от 25.01.2021 №60,1) абз. 2 п. 2.1,3.1,3.2 разд. 2,3 прил. 1; 
2) прил. 1; 
3) п. 3.23 разд. 3 прил. 1,1) с 07.09.2020 по 31.12.2999; 
2) с 01.01.2022 по 31.12.2099; 
3) с 25.01.2021 по 31.12.2999</t>
  </si>
  <si>
    <t>4.04.02.0.054</t>
  </si>
  <si>
    <t>05.1.01.60740</t>
  </si>
  <si>
    <t>1) с 16.09.2021 по 31.12.2999; 
2) с 01.01.2022 по 31.12.2099</t>
  </si>
  <si>
    <t>1) подп. 1.5 п. 1 ; 
2) п. 1.1.9 разд. 1 прил. 3</t>
  </si>
  <si>
    <t>1) Постановление администрации города Сочи "О порядке реализации расходных обязательств на территории муниципального образования городской округ город-курорт Сочи Краснодарского края, возникающих при выполнении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 от 15.09.2021 №2002;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"Физическая культура и спорт" города Сочи" от 19.11.2021 №2626</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</si>
  <si>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организаций дополнительного образования детей Краснодарского края отраслей "Образование" и "Физическая культура и спорт"</t>
  </si>
  <si>
    <t>404020045,929,Осуществление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организаций дополнительного образования детей Краснодарского края отраслей "Образование" и "Физическая культура и спорт",1) Постановление администрации города Сочи "О порядке реализации расходных обязательств на территории муниципального образования городской округ город-курорт Сочи Краснодарского края, возникающих при выполнении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 от 15.09.2021 №2002;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"Физическая культура и спорт" города Сочи" от 19.11.2021 №2626,1) подп. 1.5 п. 1 ; 
2) п. 1.1.9 разд. 1 прил. 3,1) с 16.09.2021 по 31.12.2999; 
2) с 01.01.2022 по 31.12.2099</t>
  </si>
  <si>
    <t>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</si>
  <si>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01.1.06.60740</t>
  </si>
  <si>
    <t>1) подп. 1.5 п. 1 ; 
2) подп. 4.1.8 п. 4.1 разд. 4 прил. 3</t>
  </si>
  <si>
    <t>1) Постановление администрации города Сочи "О порядке реализации расходных обязательств на территории муниципального образования городской округ город-курорт Сочи Краснодарского края, возникающих при выполнении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 от 15.09.2021 №2002;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</si>
  <si>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t>
  </si>
  <si>
    <t>404020045,925,Осуществление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резерва,1) Постановление администрации города Сочи "О порядке реализации расходных обязательств на территории муниципального образования городской округ город-курорт Сочи Краснодарского края, возникающих при выполнении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 от 15.09.2021 №2002;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подп. 1.5 п. 1 ; 
2) подп. 4.1.8 п. 4.1 разд. 4 прил. 3,1) с 16.09.2021 по 31.12.2999; 
2) с 01.01.2022 по 31.12.2099</t>
  </si>
  <si>
    <t>4.04.02.0.045</t>
  </si>
  <si>
    <t>22.3.01.69180</t>
  </si>
  <si>
    <t>1) с 20.10.2009 по 31.12.2999; 
2) с 31.12.2020 по 31.12.2999</t>
  </si>
  <si>
    <t>1) п. 3.5 разд. 3 прил. 1; 
2) п. 1.6 разд. 1 прил. 1</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</si>
  <si>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управлении по вопросам семьи и детства администрации муниципального образования городской округ город-курорт Сочи Краснодарского края" от 28.12.2020 №106</t>
  </si>
  <si>
    <t>Осуществление отдельных государственных полномочий Краснодарского края по организации и обеспечению отдыха и оздоровления детей (за исключением организации отдыха детей в каникулярное время)</t>
  </si>
  <si>
    <t>404020041,930,Осуществление отдельных государственных полномочий Краснодарского края по организации и обеспечению отдыха и оздоровления детей (за исключением организации отдыха детей в каникулярное время),1)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управлении по вопросам семьи и детства администрации муниципального образования городской округ город-курорт Сочи Краснодарского края" от 28.12.2020 №106,1) п. 3.5 разд. 3 прил. 1; 
2) п. 1.6 разд. 1 прил. 1,1) с 20.10.2009 по 31.12.2999; 
2) с 31.12.2020 по 31.12.2999</t>
  </si>
  <si>
    <t>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</si>
  <si>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1) с 20.10.2009 по 31.12.2999; 
2) с 18.10.2020 по 31.12.2020; 
3) с 18.10.2020 по 31.12.2020; 
4) с 18.02.2021 по 31.12.2999; 
5) с 31.12.2020 по 31.12.2999</t>
  </si>
  <si>
    <t>1) п. 3.5 разд. 3 прил. 1; 
2) п. 1-2 ; 
3) п. 1 ; 
4) п. 1.4 ; 
5) п. 1.9 разд. 1 прил. 1</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</si>
  <si>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 порядке исчисления и выплаты премии муниципальным служащим в администрации муниципального образования городской округ город-курорт Сочи Краснодарского края" от 18.02.2021 №200; 
5) Решение Городского Cобрания Сочи "Об утверждении Положения об управлении по вопросам семьи и детства администрации муниципального образования городской округ город-курорт Сочи Краснодарского края" от 28.12.2020 №106</t>
  </si>
  <si>
    <t>404020041,930,Осуществление отдельных государственных полномочий Краснодарского края по организации и обеспечению отдыха и оздоровления детей (за исключением организации отдыха детей в каникулярное время),1)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 порядке исчисления и выплаты премии муниципальным служащим в администрации муниципального образования городской округ город-курорт Сочи Краснодарского края" от 18.02.2021 №200; 
5) Решение Городского Cобрания Сочи "Об утверждении Положения об управлении по вопросам семьи и детства администрации муниципального образования городской округ город-курорт Сочи Краснодарского края" от 28.12.2020 №106,1) п. 3.5 разд. 3 прил. 1; 
2) п. 1-2 ; 
3) п. 1 ; 
4) п. 1.4 ; 
5) п. 1.9 разд. 1 прил. 1,1) с 20.10.2009 по 31.12.2999; 
2) с 18.10.2020 по 31.12.2020; 
3) с 18.10.2020 по 31.12.2020; 
4) с 18.02.2021 по 31.12.2999; 
5) с 31.12.2020 по 31.12.2999</t>
  </si>
  <si>
    <t>02.1.03.63111</t>
  </si>
  <si>
    <t>1) с 03.11.2021 по 31.12.2999; 
2) с 27.07.2021 по 31.12.2999; 
3) с 01.01.2022 по 31.12.2099</t>
  </si>
  <si>
    <t>1) подп. 1.2,2.7 п. 1,2 ; 
2) п. 2.2 разд. 2 ; 
3) подп. 3.1.1 п. 3.1 разд. 3 прил. 3</t>
  </si>
  <si>
    <t>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по переданным отдельным государственным полномочиям в сфере образования" от 01.11.2021 №2464; 
2) Постановление администрации города Сочи "Об утверждении порядка определения объема и условий предоставления субсидии из бюджета города Сочи автономной некоммерческой организации "Стандарты социального питания" от 27.07.2021 №1514;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"Дети Сочи" от 25.11.2021 №2706</t>
  </si>
  <si>
    <t>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Кк (предоставление субсидии АНО</t>
  </si>
  <si>
    <t>404020041,925,Осуществление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Кк (предоставление субсидии АНО,1)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по переданным отдельным государственным полномочиям в сфере образования" от 01.11.2021 №2464; 
2) Постановление администрации города Сочи "Об утверждении порядка определения объема и условий предоставления субсидии из бюджета города Сочи автономной некоммерческой организации "Стандарты социального питания" от 27.07.2021 №1514;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"Дети Сочи" от 25.11.2021 №2706,1) подп. 1.2,2.7 п. 1,2 ; 
2) п. 2.2 разд. 2 ; 
3) подп. 3.1.1 п. 3.1 разд. 3 прил. 3,1) с 03.11.2021 по 31.12.2999; 
2) с 27.07.2021 по 31.12.2999; 
3) с 01.01.2022 по 31.12.2099</t>
  </si>
  <si>
    <t>4.04.02.0.041</t>
  </si>
  <si>
    <t>22.3.01.69190</t>
  </si>
  <si>
    <t>404020040,930,Осуществление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рамках муниципальной программы "Социальная поддержка граждан",1)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управлении по вопросам семьи и детства администрации муниципального образования городской округ город-курорт Сочи Краснодарского края" от 28.12.2020 №106,1) п. 2.1,2.2 разд. 2 прил. 1; 
2) п. 1.9 разд. 1 прил. 1,1) с 20.10.2009 по 31.12.2999; 
2) с 31.12.2020 по 31.12.2999</t>
  </si>
  <si>
    <t>1) п. 2.1,2.2 разд. 2 прил. 1; 
2) п. 1.9 разд. 1 прил. 1</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</si>
  <si>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рамках муниципальной программы "Социальная поддержка граждан"</t>
  </si>
  <si>
    <t>На организацию и осуществление деятельности по опеке и попечительству</t>
  </si>
  <si>
    <t>1) п. 2.1,2.2 разд. 2 прил. 1; 
2) п. 1-2 ; 
3) п. 1 ; 
5) п. 1.9 разд. 1 прил. 1</t>
  </si>
  <si>
    <t>404020040,930,Осуществление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рамках муниципальной программы "Социальная поддержка граждан",1)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 порядке исчисления и выплаты премии муниципальным служащим в администрации муниципального образования городской округ город-курорт Сочи Краснодарского края" от 18.02.2021 №200; 
5) Решение Городского Cобрания Сочи "Об утверждении Положения об управлении по вопросам семьи и детства администрации муниципального образования городской округ город-курорт Сочи Краснодарского края" от 28.12.2020 №106,1) п. 2.1,2.2 разд. 2 прил. 1; 
2) п. 1-2 ; 
3) п. 1 ; 
5) п. 1.9 разд. 1 прил. 1,1) с 20.10.2009 по 31.12.2999; 
2) с 18.10.2020 по 31.12.2020; 
3) с 18.10.2020 по 31.12.2020; 
4) с 18.02.2021 по 31.12.2999; 
5) с 31.12.2020 по 31.12.2999</t>
  </si>
  <si>
    <t>4.04.02.0.040</t>
  </si>
  <si>
    <t>52.2.02.69200</t>
  </si>
  <si>
    <t>1) с 22.12.2021 по 31.12.2999; 
2) с 01.04.2021 по 31.12.2999; 
3) с 31.12.2020 по 31.12.2999</t>
  </si>
  <si>
    <t>1) подп. 4.1-4.3 п. 1-5 прил. 1; 
2) п. 3.16 прил. 1; 
3) п. 5.5.20 разд. 5 прил. 1</t>
  </si>
  <si>
    <t>1) Постановление администрации города Сочи "Об утверждении порядка реализации расходных обязательств муниципального образования городской округ город-курорт Сочи Краснодарского края по переданным отдельным государственным полномочиям по созданию и организации деятельности комиссий по делам несовершеннолетних и защите их прав" от 22.12.2021 №3100; 
2) Постановление администрации города Сочи "Об утверждении положения о комиссии по делам несовершеннолетних и защите их прав администрации муниципального образования городской округ город-курорт Сочи Краснодарского края" от 01.04.2021 №494; 
3) Решение Городского Cобрания Сочи "Об утверждении Положения об администрации Центрального внутригородского района муниципального образования городской округ город-курорт Сочи Краснодарского края" от 28.12.2020 №108</t>
  </si>
  <si>
    <t>Осуществление отдельных государственных полномочий по созданию и организации деятельности комиссий по делам несовершеннолетних и защите их прав</t>
  </si>
  <si>
    <t>404020039,992,Осуществление отдельных государственных полномочий по созданию и организации деятельности комиссий по делам несовершеннолетних и защите их прав,1) Постановление администрации города Сочи "Об утверждении порядка реализации расходных обязательств муниципального образования городской округ город-курорт Сочи Краснодарского края по переданным отдельным государственным полномочиям по созданию и организации деятельности комиссий по делам несовершеннолетних и защите их прав" от 22.12.2021 №3100; 
2) Постановление администрации города Сочи "Об утверждении положения о комиссии по делам несовершеннолетних и защите их прав администрации муниципального образования городской округ город-курорт Сочи Краснодарского края" от 01.04.2021 №494; 
3) Решение Городского Cобрания Сочи "Об утверждении Положения об администрации Центрального внутригородского района муниципального образования городской округ город-курорт Сочи Краснодарского края" от 28.12.2020 №108,1) подп. 4.1-4.3 п. 1-5 прил. 1; 
2) п. 3.16 прил. 1; 
3) п. 5.5.20 разд. 5 прил. 1,1) с 22.12.2021 по 31.12.2999; 
2) с 01.04.2021 по 31.12.2999; 
3) с 31.12.2020 по 31.12.2999</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</si>
  <si>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</si>
  <si>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 с 22.12.2021 по 31.12.2999; 
2) с 18.10.2020 по 31.12.2020; 
3) с 18.10.2020 по 31.12.2020; 
4) с 01.04.2021 по 31.12.2999; 
5) с 31.12.2020 по 31.12.2999</t>
  </si>
  <si>
    <t>1) подп. 4.1-4.3 п. 1-5 прил. 1; 
2) п. 1-2 ; 
3) п. 1 ; 
4) п. 3.16 прил. 1; 
5) п. 5.5.20 разд. 5 прил. 1</t>
  </si>
  <si>
    <t>1) Постановление администрации города Сочи "Об утверждении порядка реализации расходных обязательств муниципального образования городской округ город-курорт Сочи Краснодарского края по переданным отдельным государственным полномочиям по созданию и организации деятельности комиссий по делам несовершеннолетних и защите их прав" от 22.12.2021 №3100;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"Об утверждении положения о комиссии по делам несовершеннолетних и защите их прав администрации муниципального образования городской округ город-курорт Сочи Краснодарского края" от 01.04.2021 №494; 
5) Решение Городского Cобрания Сочи "Об утверждении Положения об администрации Центрального внутригородского района муниципального образования городской округ город-курорт Сочи Краснодарского края" от 28.12.2020 №108</t>
  </si>
  <si>
    <t>404020039,992,Осуществление отдельных государственных полномочий по созданию и организации деятельности комиссий по делам несовершеннолетних и защите их прав,1) Постановление администрации города Сочи "Об утверждении порядка реализации расходных обязательств муниципального образования городской округ город-курорт Сочи Краснодарского края по переданным отдельным государственным полномочиям по созданию и организации деятельности комиссий по делам несовершеннолетних и защите их прав" от 22.12.2021 №3100;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"Об утверждении положения о комиссии по делам несовершеннолетних и защите их прав администрации муниципального образования городской округ город-курорт Сочи Краснодарского края" от 01.04.2021 №494; 
5) Решение Городского Cобрания Сочи "Об утверждении Положения об администрации Центрального внутригородского района муниципального образования городской округ город-курорт Сочи Краснодарского края" от 28.12.2020 №108,1) подп. 4.1-4.3 п. 1-5 прил. 1; 
2) п. 1-2 ; 
3) п. 1 ; 
4) п. 3.16 прил. 1; 
5) п. 5.5.20 разд. 5 прил. 1,1) с 22.12.2021 по 31.12.2999; 
2) с 18.10.2020 по 31.12.2020; 
3) с 18.10.2020 по 31.12.2020; 
4) с 01.04.2021 по 31.12.2999; 
5) с 31.12.2020 по 31.12.2999</t>
  </si>
  <si>
    <t>52.2.02.60190</t>
  </si>
  <si>
    <t>1) с 25.10.2020 по 31.12.2999; 
2) с 31.12.2020 по 31.12.2999</t>
  </si>
  <si>
    <t xml:space="preserve">1) п. 5.2 разд. 5 прил. 1; 
2) п. 5.5.20 разд. 5 </t>
  </si>
  <si>
    <t>1) Решение Городского Cобрания Сочи "Об образовании административных комиссий внутригородских районов муниципального образования городской округ город-курорт Сочи Краснодарского края" от 08.10.2020 №38; 
2) Решение Городского Cобрания Сочи "Об утверждении Положения об администрации Центрального внутригородского района муниципального образования городской округ город-курорт Сочи Краснодарского края" от 28.12.2020 №108</t>
  </si>
  <si>
    <t>Осуществление отдельных государственных полномочий по образованию и организации деятельности административных комиссий</t>
  </si>
  <si>
    <t>404020039,992,Осуществление отдельных государственных полномочий по образованию и организации деятельности административных комиссий,1) Решение Городского Cобрания Сочи "Об образовании административных комиссий внутригородских районов муниципального образования городской округ город-курорт Сочи Краснодарского края" от 08.10.2020 №38; 
2) Решение Городского Cобрания Сочи "Об утверждении Положения об администрации Центрального внутригородского района муниципального образования городской округ город-курорт Сочи Краснодарского края" от 28.12.2020 №108,1) п. 5.2 разд. 5 прил. 1; 
2) п. 5.5.20 разд. 5 ,1) с 25.10.2020 по 31.12.2999; 
2) с 31.12.2020 по 31.12.2999</t>
  </si>
  <si>
    <t>1) с 22.12.2021 по 31.12.2999; 
2) с 31.12.2020 по 31.12.2999; 
3) с 01.04.2021 по 31.12.2999</t>
  </si>
  <si>
    <t>1) подп. 4.1-4.3 п. 1-5 прил. 1; 
2) п. 5.22 разд. 5 прил. 1; 
3) п. 3.16 прил. 1</t>
  </si>
  <si>
    <t>1) Постановление администрации города Сочи "Об утверждении порядка реализации расходных обязательств муниципального образования городской округ город-курорт Сочи Краснодарского края по переданным отдельным государственным полномочиям по созданию и организации деятельности комиссий по делам несовершеннолетних и защите их прав" от 22.12.2021 №3100; 
2) Решение Городского Cобрания Сочи "Об утверждении Положения об администрации Хостинского внутригородского района муниципального образования городской округ город-курорт Сочи Краснодарского края" от 28.12.2020 №110; 
3) Постановление администрации города Сочи "Об утверждении положения о комиссии по делам несовершеннолетних и защите их прав администрации муниципального образования городской округ город-курорт Сочи Краснодарского края" от 01.04.2021 №494</t>
  </si>
  <si>
    <t>404020039,982,Осуществление отдельных государственных полномочий по созданию и организации деятельности комиссий по делам несовершеннолетних и защите их прав,1) Постановление администрации города Сочи "Об утверждении порядка реализации расходных обязательств муниципального образования городской округ город-курорт Сочи Краснодарского края по переданным отдельным государственным полномочиям по созданию и организации деятельности комиссий по делам несовершеннолетних и защите их прав" от 22.12.2021 №3100; 
2) Решение Городского Cобрания Сочи "Об утверждении Положения об администрации Хостинского внутригородского района муниципального образования городской округ город-курорт Сочи Краснодарского края" от 28.12.2020 №110; 
3) Постановление администрации города Сочи "Об утверждении положения о комиссии по делам несовершеннолетних и защите их прав администрации муниципального образования городской округ город-курорт Сочи Краснодарского края" от 01.04.2021 №494,1) подп. 4.1-4.3 п. 1-5 прил. 1; 
2) п. 5.22 разд. 5 прил. 1; 
3) п. 3.16 прил. 1,1) с 22.12.2021 по 31.12.2999; 
2) с 31.12.2020 по 31.12.2999; 
3) с 01.04.2021 по 31.12.2999</t>
  </si>
  <si>
    <t>1) с 22.12.2021 по 31.12.2999; 
2) с 31.12.2020 по 31.12.2999; 
3) с 18.10.2020 по 31.12.2020; 
4) с 18.10.2020 по 31.12.2020; 
5) с 01.04.2021 по 31.12.2999</t>
  </si>
  <si>
    <t>1) подп. 4.1-4.3 п. 1-5 прил. 1; 
2) п. 5.22 разд. 5 прил. 1; 
3) п. 1 ; 
4) п. 1-2 ; 
5) п. 3.16 прил. 1</t>
  </si>
  <si>
    <t>1) Постановление администрации города Сочи "Об утверждении порядка реализации расходных обязательств муниципального образования городской округ город-курорт Сочи Краснодарского края по переданным отдельным государственным полномочиям по созданию и организации деятельности комиссий по делам несовершеннолетних и защите их прав" от 22.12.2021 №3100; 
2) Решение Городского Cобрания Сочи "Об утверждении Положения об администрации Хостинского внутригородского района муниципального образования городской округ город-курорт Сочи Краснодарского края" от 28.12.2020 №110; 
3)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4)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5) Постановление администрации города Сочи "Об утверждении положения о комиссии по делам несовершеннолетних и защите их прав администрации муниципального образования городской округ город-курорт Сочи Краснодарского края" от 01.04.2021 №494</t>
  </si>
  <si>
    <t>404020039,982,Осуществление отдельных государственных полномочий по созданию и организации деятельности комиссий по делам несовершеннолетних и защите их прав,1) Постановление администрации города Сочи "Об утверждении порядка реализации расходных обязательств муниципального образования городской округ город-курорт Сочи Краснодарского края по переданным отдельным государственным полномочиям по созданию и организации деятельности комиссий по делам несовершеннолетних и защите их прав" от 22.12.2021 №3100; 
2) Решение Городского Cобрания Сочи "Об утверждении Положения об администрации Хостинского внутригородского района муниципального образования городской округ город-курорт Сочи Краснодарского края" от 28.12.2020 №110; 
3)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4)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5) Постановление администрации города Сочи "Об утверждении положения о комиссии по делам несовершеннолетних и защите их прав администрации муниципального образования городской округ город-курорт Сочи Краснодарского края" от 01.04.2021 №494,1) подп. 4.1-4.3 п. 1-5 прил. 1; 
2) п. 5.22 разд. 5 прил. 1; 
3) п. 1 ; 
4) п. 1-2 ; 
5) п. 3.16 прил. 1,1) с 22.12.2021 по 31.12.2999; 
2) с 31.12.2020 по 31.12.2999; 
3) с 18.10.2020 по 31.12.2020; 
4) с 18.10.2020 по 31.12.2020; 
5) с 01.04.2021 по 31.12.2999</t>
  </si>
  <si>
    <t>52.2.02.60890</t>
  </si>
  <si>
    <t>1) п. 5.2 разд. 5 прил. 1; 
2) п. 5.5.22,5.13 разд. 5 прил. 1</t>
  </si>
  <si>
    <t>1) Решение Городского Cобрания Сочи "Об образовании административных комиссий внутригородских районов муниципального образования городской округ город-курорт Сочи Краснодарского края" от 08.10.2020 №38; 
2) Решение Городского Cобрания Сочи "Об утверждении Положения об администрации Хостинского внутригородского района муниципального образования городской округ город-курорт Сочи Краснодарского края" от 28.12.2020 №110</t>
  </si>
  <si>
    <t>404020039,982,Осуществление отдельных государственных полномочий по образованию и организации деятельности административных комиссий,1) Решение Городского Cобрания Сочи "Об образовании административных комиссий внутригородских районов муниципального образования городской округ город-курорт Сочи Краснодарского края" от 08.10.2020 №38; 
2) Решение Городского Cобрания Сочи "Об утверждении Положения об администрации Хостинского внутригородского района муниципального образования городской округ город-курорт Сочи Краснодарского края" от 28.12.2020 №110,1) п. 5.2 разд. 5 прил. 1; 
2) п. 5.5.22,5.13 разд. 5 прил. 1,1) с 25.10.2020 по 31.12.2999; 
2) с 31.12.2020 по 31.12.2999</t>
  </si>
  <si>
    <t>1) с 22.12.2021 по 31.12.2999; 
2) с 28.12.2020 по 31.12.2999; 
3) с 01.04.2021 по 31.12.2999</t>
  </si>
  <si>
    <t>1) Постановление администрации города Сочи "Об утверждении порядка реализации расходных обязательств муниципального образования городской округ город-курорт Сочи Краснодарского края по переданным отдельным государственным полномочиям по созданию и организации деятельности комиссий по делам несовершеннолетних и защите их прав" от 22.12.2021 №3100; 
2) Решение Городского Cобрания Сочи "Об утверждении Положения об администрации Лазаревского внутригородского района муниципального образования городской округ город-курорт Сочи Краснодарского края" от 28.12.2020 №111; 
3) Постановление администрации города Сочи "Об утверждении положения о комиссии по делам несовершеннолетних и защите их прав администрации муниципального образования городской округ город-курорт Сочи Краснодарского края" от 01.04.2021 №494</t>
  </si>
  <si>
    <t>404020039,972,Осуществление отдельных государственных полномочий по созданию и организации деятельности комиссий по делам несовершеннолетних и защите их прав,1) Постановление администрации города Сочи "Об утверждении порядка реализации расходных обязательств муниципального образования городской округ город-курорт Сочи Краснодарского края по переданным отдельным государственным полномочиям по созданию и организации деятельности комиссий по делам несовершеннолетних и защите их прав" от 22.12.2021 №3100; 
2) Решение Городского Cобрания Сочи "Об утверждении Положения об администрации Лазаревского внутригородского района муниципального образования городской округ город-курорт Сочи Краснодарского края" от 28.12.2020 №111; 
3) Постановление администрации города Сочи "Об утверждении положения о комиссии по делам несовершеннолетних и защите их прав администрации муниципального образования городской округ город-курорт Сочи Краснодарского края" от 01.04.2021 №494,1) подп. 4.1-4.3 п. 1-5 прил. 1; 
2) п. 5.22 разд. 5 прил. 1; 
3) п. 3.16 прил. 1,1) с 22.12.2021 по 31.12.2999; 
2) с 28.12.2020 по 31.12.2999; 
3) с 01.04.2021 по 31.12.2999</t>
  </si>
  <si>
    <t>1) с 22.12.2021 по 31.12.2999; 
2) с 18.10.2020 по 31.12.2020; 
3) с 18.10.2020 по 31.12.2020; 
4) с 28.12.2020 по 31.12.2999; 
5) с 01.04.2021 по 31.12.2999; 
6) с 18.02.2021 по 31.12.2999</t>
  </si>
  <si>
    <t>1) подп. 4.1-4.3 п. 1-5 прил. 1; 
2) п. 1 ; 
3) п. 1 ; 
4) п. 5.22 разд. 5 прил. 1; 
5) п. 3.16 прил. 1</t>
  </si>
  <si>
    <t>1) Постановление администрации города Сочи "Об утверждении порядка реализации расходных обязательств муниципального образования городской округ город-курорт Сочи Краснодарского края по переданным отдельным государственным полномочиям по созданию и организации деятельности комиссий по делам несовершеннолетних и защите их прав" от 22.12.2021 №3100;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Решение Городского Cобрания Сочи "Об утверждении Положения об администрации Лазаревского внутригородского района муниципального образования городской округ город-курорт Сочи Краснодарского края" от 28.12.2020 №111; 
5) Постановление администрации города Сочи "Об утверждении положения о комиссии по делам несовершеннолетних и защите их прав администрации муниципального образования городской округ город-курорт Сочи Краснодарского края" от 01.04.2021 №494; 
6) Постановление администрации города Сочи "О порядке исчисления и выплаты премии муниципальным служащим в администрации муниципального образования городской округ город-курорт Сочи Краснодарского края" от 18.02.2021 №200</t>
  </si>
  <si>
    <t>404020039,972,Осуществление отдельных государственных полномочий по созданию и организации деятельности комиссий по делам несовершеннолетних и защите их прав,1) Постановление администрации города Сочи "Об утверждении порядка реализации расходных обязательств муниципального образования городской округ город-курорт Сочи Краснодарского края по переданным отдельным государственным полномочиям по созданию и организации деятельности комиссий по делам несовершеннолетних и защите их прав" от 22.12.2021 №3100;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Решение Городского Cобрания Сочи "Об утверждении Положения об администрации Лазаревского внутригородского района муниципального образования городской округ город-курорт Сочи Краснодарского края" от 28.12.2020 №111; 
5) Постановление администрации города Сочи "Об утверждении положения о комиссии по делам несовершеннолетних и защите их прав администрации муниципального образования городской округ город-курорт Сочи Краснодарского края" от 01.04.2021 №494; 
6) Постановление администрации города Сочи "О порядке исчисления и выплаты премии муниципальным служащим в администрации муниципального образования городской округ город-курорт Сочи Краснодарского края" от 18.02.2021 №200,1) подп. 4.1-4.3 п. 1-5 прил. 1; 
2) п. 1 ; 
3) п. 1 ; 
4) п. 5.22 разд. 5 прил. 1; 
5) п. 3.16 прил. 1,1) с 22.12.2021 по 31.12.2999; 
2) с 18.10.2020 по 31.12.2020; 
3) с 18.10.2020 по 31.12.2020; 
4) с 28.12.2020 по 31.12.2999; 
5) с 01.04.2021 по 31.12.2999; 
6) с 18.02.2021 по 31.12.2999</t>
  </si>
  <si>
    <t>1) с 25.10.2020 по 31.12.2999; 
2) с 28.12.2020 по 31.12.2999</t>
  </si>
  <si>
    <t>1) п. 5.2 разд. 5 прил. 1; 
2) п. 5.5.22 разд. 5 прил. 1</t>
  </si>
  <si>
    <t>1) Решение Городского Cобрания Сочи "Об образовании административных комиссий внутригородских районов муниципального образования городской округ город-курорт Сочи Краснодарского края" от 08.10.2020 №38; 
2) Решение Городского Cобрания Сочи "Об утверждении Положения об администрации Лазаревского внутригородского района муниципального образования городской округ город-курорт Сочи Краснодарского края" от 28.12.2020 №111</t>
  </si>
  <si>
    <t>404020039,972,Осуществление отдельных государственных полномочий по образованию и организации деятельности административных комиссий,1) Решение Городского Cобрания Сочи "Об образовании административных комиссий внутригородских районов муниципального образования городской округ город-курорт Сочи Краснодарского края" от 08.10.2020 №38; 
2) Решение Городского Cобрания Сочи "Об утверждении Положения об администрации Лазаревского внутригородского района муниципального образования городской округ город-курорт Сочи Краснодарского края" от 28.12.2020 №111,1) п. 5.2 разд. 5 прил. 1; 
2) п. 5.5.22 разд. 5 прил. 1,1) с 25.10.2020 по 31.12.2999; 
2) с 28.12.2020 по 31.12.2999</t>
  </si>
  <si>
    <t>1) с 01.04.2021 по 31.12.2999; 
2) с 14.10.2020 по 31.12.2999; 
3) с 31.12.2020 по 31.12.2999</t>
  </si>
  <si>
    <t>1) п. 1,2 ; 
2) п. 3.16 прил. 1; 
3) подп. 5 п. 5.22 прил. 1</t>
  </si>
  <si>
    <t>1) Постановление администрации города Сочи "Об утверждении положения о комиссии по делам несовершеннолетних и защите их прав администрации муниципального образования городской округ город-курорт Сочи Краснодарского края" от 01.04.2021 №494; 
2)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14.10.2020 №1677; 
3) Решение Городского Cобрания Сочи "Об утверждении Положения об администрации Адлерского внутригородского района муниципального образования городской округ город-курорт Сочи Краснодарского края" от 28.12.2020 №109</t>
  </si>
  <si>
    <t>404020039,962,Осуществление отдельных государственных полномочий по созданию и организации деятельности комиссий по делам несовершеннолетних и защите их прав,1) Постановление администрации города Сочи "Об утверждении положения о комиссии по делам несовершеннолетних и защите их прав администрации муниципального образования городской округ город-курорт Сочи Краснодарского края" от 01.04.2021 №494; 
2)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14.10.2020 №1677; 
3) Решение Городского Cобрания Сочи "Об утверждении Положения об администрации Адлерского внутригородского района муниципального образования городской округ город-курорт Сочи Краснодарского края" от 28.12.2020 №109,1) п. 1,2 ; 
2) п. 3.16 прил. 1; 
3) подп. 5 п. 5.22 прил. 1,1) с 01.04.2021 по 31.12.2999; 
2) с 14.10.2020 по 31.12.2999; 
3) с 31.12.2020 по 31.12.2999</t>
  </si>
  <si>
    <t>1) с 01.04.2021 по 31.12.2999; 
2) с 14.10.2020 по 31.12.2999; 
3) с 18.10.2020 по 31.12.2020; 
4) с 18.10.2020 по 31.12.2020; 
5) с 31.12.2020 по 31.12.2999</t>
  </si>
  <si>
    <t>1) п. 1,2 ; 
2) п. 3.16 прил. 1; 
3) прил. 1; 
4) п. 2 ; 
5) подп. 5 п. 5.22 разд. 5 прил. 1</t>
  </si>
  <si>
    <t>1) Постановление администрации города Сочи "Об утверждении положения о комиссии по делам несовершеннолетних и защите их прав администрации муниципального образования городской округ город-курорт Сочи Краснодарского края" от 01.04.2021 №494; 
2)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14.10.2020 №1677; 
3)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4)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5) Решение Городского Cобрания Сочи "Об утверждении Положения об администрации Адлерского внутригородского района муниципального образования городской округ город-курорт Сочи Краснодарского края" от 28.12.2020 №109</t>
  </si>
  <si>
    <t>404020039,962,Осуществление отдельных государственных полномочий по созданию и организации деятельности комиссий по делам несовершеннолетних и защите их прав,1) Постановление администрации города Сочи "Об утверждении положения о комиссии по делам несовершеннолетних и защите их прав администрации муниципального образования городской округ город-курорт Сочи Краснодарского края" от 01.04.2021 №494; 
2)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14.10.2020 №1677; 
3)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4)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5) Решение Городского Cобрания Сочи "Об утверждении Положения об администрации Адлерского внутригородского района муниципального образования городской округ город-курорт Сочи Краснодарского края" от 28.12.2020 №109,1) п. 1,2 ; 
2) п. 3.16 прил. 1; 
3) прил. 1; 
4) п. 2 ; 
5) подп. 5 п. 5.22 разд. 5 прил. 1,1) с 01.04.2021 по 31.12.2999; 
2) с 14.10.2020 по 31.12.2999; 
3) с 18.10.2020 по 31.12.2020; 
4) с 18.10.2020 по 31.12.2020; 
5) с 31.12.2020 по 31.12.2999</t>
  </si>
  <si>
    <t>1) Решение Городского Cобрания Сочи "Об образовании административных комиссий внутригородских районов муниципального образования городской округ город-курорт Сочи Краснодарского края" от 08.10.2020 №38; 
2) Решение Городского Cобрания Сочи "Об утверждении Положения об администрации Адлерского внутригородского района муниципального образования городской округ город-курорт Сочи Краснодарского края" от 28.12.2020 №109</t>
  </si>
  <si>
    <t>404020039,962,Осуществление отдельных государственных полномочий по образованию и организации деятельности административных комиссий,1) Решение Городского Cобрания Сочи "Об образовании административных комиссий внутригородских районов муниципального образования городской округ город-курорт Сочи Краснодарского края" от 08.10.2020 №38; 
2) Решение Городского Cобрания Сочи "Об утверждении Положения об администрации Адлерского внутригородского района муниципального образования городской округ город-курорт Сочи Краснодарского края" от 28.12.2020 №109,1) п. 5.2 разд. 5 прил. 1; 
2) п. 5.5.22 разд. 5 прил. 1,1) с 25.10.2020 по 31.12.2999; 
2) с 31.12.2020 по 31.12.2999</t>
  </si>
  <si>
    <t>1) с 22.12.2021 по 31.12.2999; 
2) с 16.02.2021 по 31.12.2999</t>
  </si>
  <si>
    <t>1) подп. 4.1-4.3 п. 1-5 прил. 1; 
2) п. 1.7 разд. 1 прил. 1</t>
  </si>
  <si>
    <t>1) Постановление администрации города Сочи "Об утверждении порядка реализации расходных обязательств муниципального образования городской округ город-курорт Сочи Краснодарского края по переданным отдельным государственным полномочиям по созданию и организации деятельности комиссий по делам несовершеннолетних и защите их прав" от 22.12.2021 №3100; 
2) Постановление администрации города Сочи "Об утверждении положения об отделе по делам несовершеннолетних администрации муниципального образования городской округ город-курорт Сочи Краснодарского края" от 16.02.2021 №190</t>
  </si>
  <si>
    <t>404020039,902,Осуществление отдельных государственных полномочий по созданию и организации деятельности комиссий по делам несовершеннолетних и защите их прав,1) Постановление администрации города Сочи "Об утверждении порядка реализации расходных обязательств муниципального образования городской округ город-курорт Сочи Краснодарского края по переданным отдельным государственным полномочиям по созданию и организации деятельности комиссий по делам несовершеннолетних и защите их прав" от 22.12.2021 №3100; 
2) Постановление администрации города Сочи "Об утверждении положения об отделе по делам несовершеннолетних администрации муниципального образования городской округ город-курорт Сочи Краснодарского края" от 16.02.2021 №190,1) подп. 4.1-4.3 п. 1-5 прил. 1; 
2) п. 1.7 разд. 1 прил. 1,1) с 22.12.2021 по 31.12.2999; 
2) с 16.02.2021 по 31.12.2999</t>
  </si>
  <si>
    <t>1) с 22.12.2021 по 31.12.2999; 
2) с 18.10.2020 по 31.12.2020; 
3) с 18.10.2020 по 31.12.2020; 
4) с 16.02.2021 по 31.12.2999</t>
  </si>
  <si>
    <t>1) подп. 4.1-4.3 п. 1-5 прил. 1; 
2) п. 2 ; 
3) ст. 2 прил. 1; 
4) п. 1.7 разд. 1 прил. 1</t>
  </si>
  <si>
    <t>1) Постановление администрации города Сочи "Об утверждении порядка реализации расходных обязательств муниципального образования городской округ город-курорт Сочи Краснодарского края по переданным отдельным государственным полномочиям по созданию и организации деятельности комиссий по делам несовершеннолетних и защите их прав" от 22.12.2021 №3100;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"Об утверждении положения об отделе по делам несовершеннолетних администрации муниципального образования городской округ город-курорт Сочи Краснодарского края" от 16.02.2021 №190</t>
  </si>
  <si>
    <t>404020039,902,Осуществление отдельных государственных полномочий по созданию и организации деятельности комиссий по делам несовершеннолетних и защите их прав,1) Постановление администрации города Сочи "Об утверждении порядка реализации расходных обязательств муниципального образования городской округ город-курорт Сочи Краснодарского края по переданным отдельным государственным полномочиям по созданию и организации деятельности комиссий по делам несовершеннолетних и защите их прав" от 22.12.2021 №3100;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"Об утверждении положения об отделе по делам несовершеннолетних администрации муниципального образования городской округ город-курорт Сочи Краснодарского края" от 16.02.2021 №190,1) подп. 4.1-4.3 п. 1-5 прил. 1; 
2) п. 2 ; 
3) ст. 2 прил. 1; 
4) п. 1.7 разд. 1 прил. 1,1) с 22.12.2021 по 31.12.2999; 
2) с 18.10.2020 по 31.12.2020; 
3) с 18.10.2020 по 31.12.2020; 
4) с 16.02.2021 по 31.12.2999</t>
  </si>
  <si>
    <t>4.04.02.0.039</t>
  </si>
  <si>
    <t>22.3.01.69170</t>
  </si>
  <si>
    <t>1) п. 3,9 прил. 1; 
2) п. 1.9 разд. 1 прил. 1</t>
  </si>
  <si>
    <t>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t>
  </si>
  <si>
    <t>404020038,930,Осуществление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управлении по вопросам семьи и детства администрации муниципального образования городской округ город-курорт Сочи Краснодарского края" от 28.12.2020 №106,1) п. 3,9 прил. 1; 
2) п. 1.9 разд. 1 прил. 1,1) с 20.10.2009 по 31.12.2999; 
2) с 31.12.2020 по 31.12.2999</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</si>
  <si>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t>
  </si>
  <si>
    <t>1) п. 3.9 разд. 3 прил. 1; 
2) п. 1-2 ; 
3) п. 1 ; 
4) п. 1.4 ; 
5) п. 1.9 разд. 1 прил. 1</t>
  </si>
  <si>
    <t>404020038,930,Осуществление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 порядке исчисления и выплаты премии муниципальным служащим в администрации муниципального образования городской округ город-курорт Сочи Краснодарского края" от 18.02.2021 №200; 
5) Решение Городского Cобрания Сочи "Об утверждении Положения об управлении по вопросам семьи и детства администрации муниципального образования городской округ город-курорт Сочи Краснодарского края" от 28.12.2020 №106,1) п. 3.9 разд. 3 прил. 1; 
2) п. 1-2 ; 
3) п. 1 ; 
4) п. 1.4 ; 
5) п. 1.9 разд. 1 прил. 1,1) с 20.10.2009 по 31.12.2999; 
2) с 18.10.2020 по 31.12.2020; 
3) с 18.10.2020 по 31.12.2020; 
4) с 18.02.2021 по 31.12.2999; 
5) с 31.12.2020 по 31.12.2999</t>
  </si>
  <si>
    <t>22.3.01.69140</t>
  </si>
  <si>
    <t>1) с 20.10.2009 по 31.12.2999; 
2) с 01.01.2022 по 31.12.2099</t>
  </si>
  <si>
    <t>1) п. 3.3 разд. 3 ; 
2) абз. 4 разд. 3 прил. 5</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</si>
  <si>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t>
  </si>
  <si>
    <t>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t>
  </si>
  <si>
    <t>404020038,930,Осуществление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п. 3.3 разд. 3 ; 
2) абз. 4 разд. 3 прил. 5,1) с 20.10.2009 по 31.12.2999; 
2) с 01.01.2022 по 31.12.2099</t>
  </si>
  <si>
    <t>22.3.01.69130</t>
  </si>
  <si>
    <t>1) абз. 1 п. 3.4 разд. 3 ; 
2) абз. 4 разд. 3 прил. 5</t>
  </si>
  <si>
    <t>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t>
  </si>
  <si>
    <t>404020038,930,Осуществление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абз. 1 п. 3.4 разд. 3 ; 
2) абз. 4 разд. 3 прил. 5,1) с 20.10.2009 по 31.12.2999; 
2) с 01.01.2022 по 31.12.2099</t>
  </si>
  <si>
    <t xml:space="preserve">1) абз. 2 п. 3.1 </t>
  </si>
  <si>
    <t>Выплата ежемесячного вознаграждения, причитающегося приемным родителям за оказание услуг по воспитанию приемных детей</t>
  </si>
  <si>
    <t>404020038,930,Выплата ежемесячного вознаграждения, причитающегося приемным родителям за оказание услуг по воспитанию приемных детей,1)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абз. 2 п. 3.1 ,1) с 20.10.2009 по 31.12.2999; 
2) с 01.01.2022 по 31.12.2099</t>
  </si>
  <si>
    <t>22.3.01.69110</t>
  </si>
  <si>
    <t>1) абз. 2 п. 3.2 разд. 3 ; 
2) абз. 4 разд. 3 прил. 5</t>
  </si>
  <si>
    <t>Осуществление отдельных государственных полномочий по предоставлению ежемесячных денежных выплат на содержание детей-сирот, детей, оставшихся без попечения родителей, переданных на патронатное воспитание в рамках программы "Социальная поддержка граждан"</t>
  </si>
  <si>
    <t>404020038,930,Осуществление отдельных государственных полномочий по предоставлению ежемесячных денежных выплат на содержание детей-сирот, детей, оставшихся без попечения родителей, переданных на патронатное воспитание в рамках программы "Социальная поддержка граждан",1)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абз. 2 п. 3.2 разд. 3 ; 
2) абз. 4 разд. 3 прил. 5,1) с 20.10.2009 по 31.12.2999; 
2) с 01.01.2022 по 31.12.2099</t>
  </si>
  <si>
    <t>22.3.01.69100</t>
  </si>
  <si>
    <t>1) абз. 1 п. 3.2 разд. 3 ; 
2) абз. 4 разд. 3 прил. 5</t>
  </si>
  <si>
    <t>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t>
  </si>
  <si>
    <t>404020038,930,Осуществление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абз. 1 п. 3.2 разд. 3 ; 
2) абз. 4 разд. 3 прил. 5,1) с 20.10.2009 по 31.12.2999; 
2) с 01.01.2022 по 31.12.2099</t>
  </si>
  <si>
    <t>1) абз. 2 п. 3.1 разд. 3 ; 
2) абз. 4 разд. 3 прил. 5</t>
  </si>
  <si>
    <t>404020038,930,Осуществление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абз. 2 п. 3.1 разд. 3 ; 
2) абз. 4 разд. 3 прил. 5,1) с 20.10.2009 по 31.12.2999; 
2) с 01.01.2022 по 31.12.2099</t>
  </si>
  <si>
    <t>02.1.05.69150</t>
  </si>
  <si>
    <t>404020038,930,Осуществление отдельных государственных полномочий Краснодарского края на выплату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"Дети Сочи" от 25.11.2021 №2706,1) п. 3.8 ; 
2) подп. 5.1.2 п. 5 прил. 3,1) с 20.10.2009 по 31.12.2999; 
2) с 01.01.2022 по 31.12.2099</t>
  </si>
  <si>
    <t>1) п. 3.8 ; 
2) подп. 5.1.2 п. 5 прил. 3</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</si>
  <si>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"Дети Сочи" от 25.11.2021 №2706</t>
  </si>
  <si>
    <t xml:space="preserve">Осуществление отдельных государственных полномочий Краснодарского края на выплату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t>
  </si>
  <si>
    <t>02.1.05.61020</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</si>
  <si>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</si>
  <si>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4.04.02.0.038</t>
  </si>
  <si>
    <t>1) с 17.01.2014 по 31.12.2999; 
2) с 01.01.2022 по 31.12.2099</t>
  </si>
  <si>
    <t>24.4.06.60960</t>
  </si>
  <si>
    <t xml:space="preserve">Осуществление отдельных государственных полномочий по строительству и реконструкции объектов здравоохранения, включая проектно-изыскательские работы, необходимых для организации оказания медицинской помощи в соответствии с территориальной программой </t>
  </si>
  <si>
    <t>404020031,918,Осуществление отдельных государственных полномочий по строительству и реконструкции объектов здравоохранения, включая проектно-изыскательские работы, необходимых для организации оказания медицинской помощи в соответствии с территориальной программой ,,,</t>
  </si>
  <si>
    <t>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</si>
  <si>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24.1.09.60960</t>
  </si>
  <si>
    <t>1) с 11.04.2022 по 31.12.2999; 
2) с 01.01.2022 по 31.12.2099</t>
  </si>
  <si>
    <t>1) п. 1-5 прил. 1; 
2) прил. 3</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</si>
  <si>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инфраструктуры города Сочи" от 06.12.2021 №2777</t>
  </si>
  <si>
    <t>404020031,918,Осуществление отдельных государственных полномочий по строительству и реконструкции объектов здравоохранения, включая проектно-изыскательские работы, необходимых для организации оказания медицинской помощи в соответствии с территориальной программой ,1)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инфраструктуры города Сочи" от 06.12.2021 №2777,1) п. 1-5 прил. 1; 
2) прил. 3,1) с 11.04.2022 по 31.12.2999; 
2) с 01.01.2022 по 31.12.2099</t>
  </si>
  <si>
    <t>24.1.09.10050</t>
  </si>
  <si>
    <t>Финансовое обеспечение отдельных мероприятий муниципальной программы города Сочи "Развитие инфраструктуры муниципального образования город-курорт Сочи"</t>
  </si>
  <si>
    <t>404020031,918,Финансовое обеспечение отдельных мероприятий муниципальной программы города Сочи "Развитие инфраструктуры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инфраструктуры города Сочи" от 06.12.2021 №2777,1) п. 1-5 прил. 1; 
2) прил. 3,1) с 11.04.2022 по 31.12.2999; 
2) с 01.01.2022 по 31.12.2099</t>
  </si>
  <si>
    <t>4.04.02.0.031</t>
  </si>
  <si>
    <t>09.1.01.С0820</t>
  </si>
  <si>
    <t>1) с 19.07.2014 по 31.12.2999; 
2) с 01.01.2022 по 31.12.2099</t>
  </si>
  <si>
    <t>1) подп. 1.2,2.2 п. 1-2 ; 
2) подп. 1.1.3 п. 1 прил. 3</t>
  </si>
  <si>
    <t>1) Постановление администрации города Сочи "Об утверждении Порядка реализации расходных обязательств на территории муниципального образования город-курорт Сочи по переданным государственным полномочиям Краснодарского края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части приобретения жилых помещений и включения таких жилых помещений в муниципальный специализированный жилой фонд" от 14.07.2014 №1315;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доступным жильем жителей города Сочи" от 25.11.2021 №2710</t>
  </si>
  <si>
    <t>Предоставление жилых помещений детям-сиротам и детям, оставшимся без попечения родителей, и лицам из их числа по договорам найма специализированных жилых помещений</t>
  </si>
  <si>
    <t>404020028,921,Предоставление жилых помещений детям-сиротам и детям, оставшимся без попечения родителей, и лицам из их числа по договорам найма специализированных жилых помещений,1) Постановление администрации города Сочи "Об утверждении Порядка реализации расходных обязательств на территории муниципального образования город-курорт Сочи по переданным государственным полномочиям Краснодарского края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части приобретения жилых помещений и включения таких жилых помещений в муниципальный специализированный жилой фонд" от 14.07.2014 №1315;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доступным жильем жителей города Сочи" от 25.11.2021 №2710,1) подп. 1.2,2.2 п. 1-2 ; 
2) подп. 1.1.3 п. 1 прил. 3,1) с 19.07.2014 по 31.12.2999; 
2) с 01.01.2022 по 31.12.2099</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</si>
  <si>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</si>
  <si>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 п. 3 ; 
2) подп. 1.1.3 п. 1 прил. 3</t>
  </si>
  <si>
    <t>404020028,921,Предоставление жилых помещений детям-сиротам и детям, оставшимся без попечения родителей, и лицам из их числа по договорам найма специализированных жилых помещений,1) Постановление администрации города Сочи "Об утверждении Порядка реализации расходных обязательств на территории муниципального образования город-курорт Сочи по переданным государственным полномочиям Краснодарского края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части приобретения жилых помещений и включения таких жилых помещений в муниципальный специализированный жилой фонд" от 14.07.2014 №1315;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доступным жильем жителей города Сочи" от 25.11.2021 №2710,1) п. 3 ; 
2) подп. 1.1.3 п. 1 прил. 3,1) с 19.07.2014 по 31.12.2999; 
2) с 01.01.2022 по 31.12.2099</t>
  </si>
  <si>
    <t>09.1.01.R0820</t>
  </si>
  <si>
    <t xml:space="preserve">Осуществление отдельных государственных полномочий на предоставление жилых помещений  детям-сиротам и детям, оставшимся без попечения родителей, и лицам из их числа по договорам найма специализированных жилых помещений </t>
  </si>
  <si>
    <t>404020028,921,Осуществление отдельных государственных полномочий на предоставление жилых помещений  детям-сиротам и детям, оставшимся без попечения родителей, и лицам из их числа по договорам найма специализированных жилых помещений ,1) Постановление администрации города Сочи "Об утверждении Порядка реализации расходных обязательств на территории муниципального образования город-курорт Сочи по переданным государственным полномочиям Краснодарского края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части приобретения жилых помещений и включения таких жилых помещений в муниципальный специализированный жилой фонд" от 14.07.2014 №1315;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доступным жильем жителей города Сочи" от 25.11.2021 №2710,1) подп. 1.2,2.2 п. 1-2 ; 
2) подп. 1.1.3 п. 1 прил. 3,1) с 19.07.2014 по 31.12.2999; 
2) с 01.01.2022 по 31.12.2099</t>
  </si>
  <si>
    <t>4.04.02.0.028</t>
  </si>
  <si>
    <t>01.1.04.62460</t>
  </si>
  <si>
    <t>404020022,925,Осуществление государственных полномочий по финансовому обеспечению получения образования в частных дошкольных и общеобразовательных организациях,1)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по переданным отдельным государственным полномочиям в сфере образования" от 01.11.2021 №2464; 
2) Постановление администрации города Сочи "Об утверждении порядка предоставления субсидий из бюджета города Сочи в целях возмещения затрат частных дошкольных 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и индивидуальных предпринимателей, осуществляющих образовательную деятеьность, включая расходы на оплату труда, приобретение учеьников и учебных пособий, средств обучения, игр, игрушек (за исключением расходов на содержание зданий и оплату коммунальных услуг), в соответсвии с нормативами финансового обеспечения образовательной деятельности (нормативами подушевого финансирования расходов), утвержденными законом Краснодарского края о краевом бюджете" от 26.07.2021 №1476;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подп. 1.2,2.6 п. 1,2 ; 
3) подп. 2.3.1,2.3.2 п. 2.3 разд. 2 прил. 3,1) с 03.11.2021 по 31.12.2999; 
2) с 01.06.2021 по 31.12.2999; 
3) с 01.01.2022 по 31.12.2099</t>
  </si>
  <si>
    <t>1) с 03.11.2021 по 31.12.2999; 
2) с 01.06.2021 по 31.12.2999; 
3) с 01.01.2022 по 31.12.2099</t>
  </si>
  <si>
    <t>1) подп. 1.2,2.6 п. 1,2 ; 
3) подп. 2.3.1,2.3.2 п. 2.3 разд. 2 прил. 3</t>
  </si>
  <si>
    <t>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по переданным отдельным государственным полномочиям в сфере образования" от 01.11.2021 №2464; 
2) Постановление администрации города Сочи "Об утверждении порядка предоставления субсидий из бюджета города Сочи в целях возмещения затрат частных дошкольных 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и индивидуальных предпринимателей, осуществляющих образовательную деятеьность, включая расходы на оплату труда, приобретение учеьников и учебных пособий, средств обучения, игр, игрушек (за исключением расходов на содержание зданий и оплату коммунальных услуг), в соответсвии с нормативами финансового обеспечения образовательной деятельности (нормативами подушевого финансирования расходов), утвержденными законом Краснодарского края о краевом бюджете" от 26.07.2021 №1476;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t>
  </si>
  <si>
    <t>Осуществление государственных полномочий по финансовому обеспечению получения образования в частных дошкольных и общеобразовательных организациях</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</si>
  <si>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</si>
  <si>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</si>
  <si>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4.04.02.0.022</t>
  </si>
  <si>
    <t>01.1.02.53032</t>
  </si>
  <si>
    <t>с 05.07.2021 по 31.12.2023</t>
  </si>
  <si>
    <t xml:space="preserve">п. 5 </t>
  </si>
  <si>
    <t>Постановление администрации города Сочи "Об утверждении Порядка выплаты ежемесячного денежного вознаграждения за классное руководство педагогическим работникам муниципальных общеобразовательных организаций муниципального образования городской округ город-курорт Сочи Краснодарского края" от 05.07.2021 №1298</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</si>
  <si>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(субвенции на осуществление отдельных государственных полномочий Краснодарского края)</t>
  </si>
  <si>
    <t>404020021,925,Ежемесячное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(субвенции на осуществление отдельных государственных полномочий Краснодарского края),Постановление администрации города Сочи "Об утверждении Порядка выплаты ежемесячного денежного вознаграждения за классное руководство педагогическим работникам муниципальных общеобразовательных организаций муниципального образования городской округ город-курорт Сочи Краснодарского края" от 05.07.2021 №1298,п. 5 ,с 05.07.2021 по 31.12.2023</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</si>
  <si>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</si>
  <si>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4.04.02.0.021</t>
  </si>
  <si>
    <t>27.1.01.60910</t>
  </si>
  <si>
    <t>1) с 09.06.2021 по 31.12.2999; 
2) с 01.01.2022 по 31.12.2099; 
3) с 25.01.2021 по 31.12.2999</t>
  </si>
  <si>
    <t>1) подп. 2,3 п. 2 ; 
2) прил. 3; 
3) п. 3.23 разд. 3 прил. 1</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</si>
  <si>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развития сельскохозяйственного производства, расширения рынка сельскохозяйственной продукции, сырья и продовольствия и положения о расходных обязательствах муниципального образования городской округ город-курорт Сочи Краснодарского края по отдельным государственным полномочиям Краснодарского края по поддержке сельскохозяйственного производства" от 09.06.2021 №1088;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 поддержка сельского хозяйства в городе Сочи" от 07.12.2021 №2845; 
3) Постановление администрации города Сочи "Об утверждении положения о департаменте по охране окружающей среды, лесопаркового, сельского хозяйства и промышленности администрации муниципального образования городской округ город-курорт Сочи Краснодарского края" от 25.01.2021 №60</t>
  </si>
  <si>
    <t>Осуществление отдельных государственных полномочий по поддержке сельскохозяйственного производства в Краснодарском крае</t>
  </si>
  <si>
    <t>404020006,902,Осуществление отдельных государственных полномочий по поддержке сельскохозяйственного производства в Краснодарском крае,1)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развития сельскохозяйственного производства, расширения рынка сельскохозяйственной продукции, сырья и продовольствия и положения о расходных обязательствах муниципального образования городской округ город-курорт Сочи Краснодарского края по отдельным государственным полномочиям Краснодарского края по поддержке сельскохозяйственного производства" от 09.06.2021 №1088;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 поддержка сельского хозяйства в городе Сочи" от 07.12.2021 №2845; 
3) Постановление администрации города Сочи "Об утверждении положения о департаменте по охране окружающей среды, лесопаркового, сельского хозяйства и промышленности администрации муниципального образования городской округ город-курорт Сочи Краснодарского края" от 25.01.2021 №60,1) подп. 2,3 п. 2 ; 
2) прил. 3; 
3) п. 3.23 разд. 3 прил. 1,1) с 09.06.2021 по 31.12.2999; 
2) с 01.01.2022 по 31.12.2099; 
3) с 25.01.2021 по 31.12.2999</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</si>
  <si>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</si>
  <si>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1) подп. 2,3 п. 2 ; 
2) прил. 3; 
3) п. 3.22 разд. 3 прил. 1</t>
  </si>
  <si>
    <t>404020006,902,Осуществление отдельных государственных полномочий по поддержке сельскохозяйственного производства в Краснодарском крае,1)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развития сельскохозяйственного производства, расширения рынка сельскохозяйственной продукции, сырья и продовольствия и положения о расходных обязательствах муниципального образования городской округ город-курорт Сочи Краснодарского края по отдельным государственным полномочиям Краснодарского края по поддержке сельскохозяйственного производства" от 09.06.2021 №1088;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 поддержка сельского хозяйства в городе Сочи" от 07.12.2021 №2845; 
3) Постановление администрации города Сочи "Об утверждении положения о департаменте по охране окружающей среды, лесопаркового, сельского хозяйства и промышленности администрации муниципального образования городской округ город-курорт Сочи Краснодарского края" от 25.01.2021 №60,1) подп. 2,3 п. 2 ; 
2) прил. 3; 
3) п. 3.22 разд. 3 прил. 1,1) с 09.06.2021 по 31.12.2999; 
2) с 01.01.2022 по 31.12.2099; 
3) с 25.01.2021 по 31.12.2999</t>
  </si>
  <si>
    <t>1) с 09.06.2021 по 31.12.2999; 
2) с 18.10.2020 по 31.12.2020; 
3) с 18.10.2020 по 31.12.2020; 
4) с 01.01.2022 по 31.12.2099; 
5) с 25.01.2021 по 31.12.2999</t>
  </si>
  <si>
    <t>1) п. 2 ; 
2) п. 1-2 ; 
3) п. 1 ; 
4) прил. 3; 
5) п. 3.22 разд. 3 прил. 1</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</si>
  <si>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развития сельскохозяйственного производства, расширения рынка сельскохозяйственной продукции, сырья и продовольствия и положения о расходных обязательствах муниципального образования городской округ город-курорт Сочи Краснодарского края по отдельным государственным полномочиям Краснодарского края по поддержке сельскохозяйственного производства" от 09.06.2021 №1088;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 поддержка сельского хозяйства в городе Сочи" от 07.12.2021 №2845; 
5) Постановление администрации города Сочи "Об утверждении положения о департаменте по охране окружающей среды, лесопаркового, сельского хозяйства и промышленности администрации муниципального образования городской округ город-курорт Сочи Краснодарского края" от 25.01.2021 №60</t>
  </si>
  <si>
    <t>404020006,902,Осуществление отдельных государственных полномочий по поддержке сельскохозяйственного производства в Краснодарском крае,1)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развития сельскохозяйственного производства, расширения рынка сельскохозяйственной продукции, сырья и продовольствия и положения о расходных обязательствах муниципального образования городской округ город-курорт Сочи Краснодарского края по отдельным государственным полномочиям Краснодарского края по поддержке сельскохозяйственного производства" от 09.06.2021 №1088;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 поддержка сельского хозяйства в городе Сочи" от 07.12.2021 №2845; 
5) Постановление администрации города Сочи "Об утверждении положения о департаменте по охране окружающей среды, лесопаркового, сельского хозяйства и промышленности администрации муниципального образования городской округ город-курорт Сочи Краснодарского края" от 25.01.2021 №60,1) п. 2 ; 
2) п. 1-2 ; 
3) п. 1 ; 
4) прил. 3; 
5) п. 3.22 разд. 3 прил. 1,1) с 09.06.2021 по 31.12.2999; 
2) с 18.10.2020 по 31.12.2020; 
3) с 18.10.2020 по 31.12.2020; 
4) с 01.01.2022 по 31.12.2099; 
5) с 25.01.2021 по 31.12.2999</t>
  </si>
  <si>
    <t>4.04.02.0.006</t>
  </si>
  <si>
    <t>52.2.02.62600</t>
  </si>
  <si>
    <t>1) с 23.12.2013 по 31.12.2999; 
2) с 30.12.2020 по 31.12.2999; 
3) с 24.10.2018 по 31.12.2999</t>
  </si>
  <si>
    <t xml:space="preserve">1) разд. 1 прил. 1; 
2) п. 3.22 разд. 3 прил. 1; 
3) п. 3 </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</si>
  <si>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Положения об управлении гражданской обороны и защиты населения администрации муниципального образования городской округ город-курорт Сочи  Краснодарского края" от 30.12.2020 №13; 
3) Постановление администрации города Сочи "Об организации в муниципальном образовании город-курорт Сочи работ по формированию и утверждению списков граждан Российской Федерации, пострадавших в результате чрезвычайной ситуации регионального и межмуниципального характера на территории Краснодарского края, имеющих право на получение единовременной материальной помощи, единовременной финансовой помощи в связи с утратой ими имущества первой необходимости, единовременного пособия в связи с получением вреда здоровью, единовременного пособия в связи с гибелью (смертью) члена семьи" от 01.11.2018 №1751</t>
  </si>
  <si>
    <t>Осуществление отдельных госполномочий Краснодарского края по формированию и утверждению списков граждан РФ, пострадавших в результате ЧС регионального и межмуниципального характера на территории Краснодарского края, и членов семей погибших (умерших)</t>
  </si>
  <si>
    <t>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 на предупреждение ситуаций, которые могут привести к нарушению функционирования систем жизнеобеспечения населения, и ликвидации их последствий</t>
  </si>
  <si>
    <t>1) с 23.12.2013 по 31.12.2999; 
2) с 18.10.2020 по 31.12.2020; 
3) с 18.10.2020 по 31.12.2020; 
4) с 30.12.2020 по 31.12.2999; 
5) с 24.10.2018 по 31.12.2999</t>
  </si>
  <si>
    <t xml:space="preserve">1) разд. 1 прил. 1; 
2) п. 2 ; 
3) ст. 2 прил. 1; 
4) абз. 2 п. 3.22 разд. 3 прил. 1; 
5) ст. 3 </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</si>
  <si>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"Об утверждении Положения об управлении гражданской обороны и защиты населения администрации муниципального образования городской округ город-курорт Сочи  Краснодарского края" от 30.12.2020 №13; 
5) Постановление администрации города Сочи "Об организации в муниципальном образовании город-курорт Сочи работ по формированию и утверждению списков граждан Российской Федерации, пострадавших в результате чрезвычайной ситуации регионального и межмуниципального характера на территории Краснодарского края, имеющих право на получение единовременной материальной помощи, единовременной финансовой помощи в связи с утратой ими имущества первой необходимости, единовременного пособия в связи с получением вреда здоровью, единовременного пособия в связи с гибелью (смертью) члена семьи" от 01.11.2018 №1751</t>
  </si>
  <si>
    <t>404020003,902,Осуществление отдельных госполномочий Краснодарского края по формированию и утверждению списков граждан РФ, пострадавших в результате ЧС регионального и межмуниципального характера на территории Краснодарского края, и членов семей погибших (умерших),1)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"Об утверждении Положения об управлении гражданской обороны и защиты населения администрации муниципального образования городской округ город-курорт Сочи  Краснодарского края" от 30.12.2020 №13; 
5) Постановление администрации города Сочи "Об организации в муниципальном образовании город-курорт Сочи работ по формированию и утверждению списков граждан Российской Федерации, пострадавших в результате чрезвычайной ситуации регионального и межмуниципального характера на территории Краснодарского края, имеющих право на получение единовременной материальной помощи, единовременной финансовой помощи в связи с утратой ими имущества первой необходимости, единовременного пособия в связи с получением вреда здоровью, единовременного пособия в связи с гибелью (смертью) члена семьи" от 01.11.2018 №1751,1) разд. 1 прил. 1; 
2) п. 2 ; 
3) ст. 2 прил. 1; 
4) абз. 2 п. 3.22 разд. 3 прил. 1; 
5) ст. 3 ,1) с 23.12.2013 по 31.12.2999; 
2) с 18.10.2020 по 31.12.2020; 
3) с 18.10.2020 по 31.12.2020; 
4) с 30.12.2020 по 31.12.2999; 
5) с 24.10.2018 по 31.12.2999</t>
  </si>
  <si>
    <t>52.2.02.60070</t>
  </si>
  <si>
    <t>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</si>
  <si>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1) с 27.02.2016 по 31.12.2999; 
2) с 18.10.2020 по 31.12.2020; 
3) с 18.10.2020 по 31.12.2020; 
4) с 30.12.2020 по 31.12.2999</t>
  </si>
  <si>
    <t>1) подп. 1.3-1.5 п. 1 прил. 1; 
2) п. 2 ; 
3) ст. 2 прил. 1; 
4) абз. 1 п. 3.22 разд. 3 прил. 1</t>
  </si>
  <si>
    <t>1) Постановление администрации города Сочи "Об утверждении порядка осуществления на территории 
муниципального образования город-курорт Сочи отдельных 
государственных полномочий по реализации мер государственной 
поддержки по обеспечению жильем граждан, лишившихся жилого 
помещения в результате чрезвычайных ситуаций" от 22.01.2016 №54;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"Об утверждении Положения об управлении гражданской обороны и защиты населения администрации муниципального образования городской округ город-курорт Сочи  Краснодарского края" от 30.12.2020 №13</t>
  </si>
  <si>
    <t>404020003,902,Осуществление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ситуаций,1) Постановление администрации города Сочи "Об утверждении порядка осуществления на территории 
муниципального образования город-курорт Сочи отдельных 
государственных полномочий по реализации мер государственной 
поддержки по обеспечению жильем граждан, лишившихся жилого 
помещения в результате чрезвычайных ситуаций" от 22.01.2016 №54;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"Об утверждении Положения об управлении гражданской обороны и защиты населения администрации муниципального образования городской округ город-курорт Сочи  Краснодарского края" от 30.12.2020 №13,1) подп. 1.3-1.5 п. 1 прил. 1; 
2) п. 2 ; 
3) ст. 2 прил. 1; 
4) абз. 1 п. 3.22 разд. 3 прил. 1,1) с 27.02.2016 по 31.12.2999; 
2) с 18.10.2020 по 31.12.2020; 
3) с 18.10.2020 по 31.12.2020; 
4) с 30.12.2020 по 31.12.2999</t>
  </si>
  <si>
    <t>4.04.02.0.003</t>
  </si>
  <si>
    <t>За счет субвенций, предоставленных из бюджета субъекта Российской Федерации, всего</t>
  </si>
  <si>
    <t>4.04.02.0.000</t>
  </si>
  <si>
    <t>1) подп. 2.1,2.1.4,3.1 п. 2-3 прил. 1; 
2) прил. 3</t>
  </si>
  <si>
    <t>Осуществление отдельных государственных полномочий по организации проведения  мероприятий , в части обустройства в поселениях мест захоронения биологических отходов (скотомогильников, биотермических ям) либо уничтожения  в специальных печах (крематорах)</t>
  </si>
  <si>
    <t>Организация проведения в Краснодарском крае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в поселениях мест захоронения биологических отходов (скотомогильников, биотермических ям) либо уничтожения биологических отходов в специальных печах (крематорах)</t>
  </si>
  <si>
    <t>01.1.06.60820</t>
  </si>
  <si>
    <t>404012029,925,Осуществление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по переданным отдельным государственным полномочиям в сфере образования" от 01.11.2021 №2464;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подп. 1.2,2.2 п. 1,2 ; 
2) подп. 4.1.7 п. 4.1 разд. 4 прил. 3,1) с 03.11.2021 по 31.12.2999; 
2) с 01.01.2022 по 31.12.2099</t>
  </si>
  <si>
    <t>1) подп. 1.2,2.2 п. 1,2 ; 
2) подп. 4.1.7 п. 4.1 разд. 4 прил. 3</t>
  </si>
  <si>
    <t>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</si>
  <si>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t>
  </si>
  <si>
    <t>4.04.01.2.029</t>
  </si>
  <si>
    <t>За счет субвенций, предоставленных  из бюджета субъекта Росийской Федерации</t>
  </si>
  <si>
    <t>4.04.01.2.000</t>
  </si>
  <si>
    <t>1) с 05.02.2021 по 31.12.2999; 
2) с 05.02.2021 по 31.12.2999</t>
  </si>
  <si>
    <t xml:space="preserve">1) п. 2.1 разд. 2 прил. 1; 
2) подп. 2.1 разд. 2 </t>
  </si>
  <si>
    <t>1) Постановление администрации города Сочи "Об утверждении Порядка реализации расходных обязательств на территории муниципального образования городской округ город-курорт Сочи Краснодарского края по переданным отдельным государственным полномочиям по подготовке и проведению Всероссийской переписи населения" от 05.02.2021 №113; 
2) Постановление администрации города Сочи "Об утверждении Порядка реализации расходных обязательств на территории муниципального образования городской округ город-курорт Сочи Краснодарского края по переданным отдельным государственным полномочиям по подготовке и проведению Всероссийской переписи населения" от 05.02.2021 №113</t>
  </si>
  <si>
    <t>Проведение Всероссийской переписи населения 2020 года</t>
  </si>
  <si>
    <t>52.2.02.51200</t>
  </si>
  <si>
    <t>1) с 16.02.2021 по 31.12.2999; 
2) с 25.10.2018 по 31.12.2999; 
3) с 02.03.2021 по 31.12.2999</t>
  </si>
  <si>
    <t>1) п. 2.1 разд. 2 прил. 1; 
2) подп. 2.4 п. 2 прил. 1; 
3) подп. 3.12,2.3 разд. 3,2 прил. 1</t>
  </si>
  <si>
    <t>1) Постановление администрации города Сочи "Об утверждении Порядка реализации расходных обязательств на территории муниципального образования городской округ город-курорт Сочи Краснодарского края по переданным отдельным государственным полномочиям по составлению (изменению) списков кандидатов в присяжные заседатели федеральных судов общей юрисдикции в Российской Федерации " от 16.02.2021 №180; 
2) Постановление администрации города Сочи "О составлении списков кандидатов в присяжные заседатели  муниципального образования город-курорт Сочи" от 18.10.2018 №1655; 
3) Постановление администрации города Сочи "Об утверждении Положения о департаменте по взаимодействию с правоохранительными органами администрации муниципального образования городской округ город-курорт Сочи Краснодарского края" от 02.03.2021 №255</t>
  </si>
  <si>
    <t>Субвенции на 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</si>
  <si>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404011001,902,Субвенции на 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Федерации,1) Постановление администрации города Сочи "Об утверждении Порядка реализации расходных обязательств на территории муниципального образования городской округ город-курорт Сочи Краснодарского края по переданным отдельным государственным полномочиям по составлению (изменению) списков кандидатов в присяжные заседатели федеральных судов общей юрисдикции в Российской Федерации " от 16.02.2021 №180; 
2) Постановление администрации города Сочи "О составлении списков кандидатов в присяжные заседатели  муниципального образования город-курорт Сочи" от 18.10.2018 №1655; 
3) Постановление администрации города Сочи "Об утверждении Положения о департаменте по взаимодействию с правоохранительными органами администрации муниципального образования городской округ город-курорт Сочи Краснодарского края" от 02.03.2021 №255,1) п. 2.1 разд. 2 прил. 1; 
2) подп. 2.4 п. 2 прил. 1; 
3) подп. 3.12,2.3 разд. 3,2 прил. 1,1) с 16.02.2021 по 31.12.2999; 
2) с 25.10.2018 по 31.12.2999; 
3) с 02.03.2021 по 31.12.2999</t>
  </si>
  <si>
    <t>Осуществление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</si>
  <si>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4.04.01.1.001</t>
  </si>
  <si>
    <t>За счет субвенций, предоставленных  из федерального бюджета</t>
  </si>
  <si>
    <t>4.04.01.1.000</t>
  </si>
  <si>
    <t>52.2.02.60140</t>
  </si>
  <si>
    <t>1) с 09.06.2018 по 31.12.2999; 
2) с 10.02.2021 по 31.12.2999</t>
  </si>
  <si>
    <t>1) подп. 1.1,2.1,2.2,2.3,2.4 п. 1-2 ; 
2) п. 1.8,2.11 разд. 1 прил. 1</t>
  </si>
  <si>
    <t>1) Постановление администрации города Сочи "Об утверждении Порядка реализации расходных обязательств на территории муниципального образования город-курорт Сочи по переданным отдельным государственным полномочиям Краснодарского края по осуществлению регионального государственного контроля за исполнением плательщиками курортного сбора и операторами курортного сбора требований законодательства Российской Федерации и Краснодарского края, связанных с проведением эксперимента" от 09.06.2018 №875; 
2) Постановление администрации города Сочи "Об утверждении положения о департаменте курортов и туризма администрации муниципального образования городской округ город-курорт Сочи Краснодарского края" от 10.02.2021 №131</t>
  </si>
  <si>
    <t>Осуществление отдельных государственных полномочий Краснодарского края по осуществлению регионального государственного контроля за исполнением плательщиками курортного сбора и операторами курортного сбора требований законодательства Российской Федерации и</t>
  </si>
  <si>
    <t>Осуществление отдельных государственных полномочий Краснодарского края по осуществлению регионального государственного контроля за исполнением плательщиками курортного сбора и операторами курортного сбора требований законодательства Российской Федерации и Краснодарского края, связанных с проведением эксперимента</t>
  </si>
  <si>
    <t>1) с 09.06.2018 по 31.12.2999; 
2) с 18.10.2020 по 31.12.2020; 
3) с 18.10.2020 по 31.12.2020; 
4) с 10.02.2021 по 31.12.2999</t>
  </si>
  <si>
    <t>1) подп. 1.1,2.1,2.2,2.3,2.4 п. 1-2 ; 
2) п. 2 ; 
3) ст. 2 прил. 1; 
4) п. 1.8 разд. 2,1 прил. 1</t>
  </si>
  <si>
    <t>1) Постановление администрации города Сочи "Об утверждении Порядка реализации расходных обязательств на территории муниципального образования город-курорт Сочи по переданным отдельным государственным полномочиям Краснодарского края по осуществлению регионального государственного контроля за исполнением плательщиками курортного сбора и операторами курортного сбора требований законодательства Российской Федерации и Краснодарского края, связанных с проведением эксперимента" от 09.06.2018 №875;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"Об утверждении положения о департаменте курортов и туризма администрации муниципального образования городской округ город-курорт Сочи Краснодарского края" от 10.02.2021 №131</t>
  </si>
  <si>
    <t>За счет субвенций, предоставленных из федерального бюджета, всего</t>
  </si>
  <si>
    <t>4.04.01.0.000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</si>
  <si>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</si>
  <si>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4.04.00.0.000</t>
  </si>
  <si>
    <t>24.1.07.10050</t>
  </si>
  <si>
    <t xml:space="preserve">Финансовое обеспечение отдельных мероприятий муниципальной программы города Сочи "Развитие инфраструктуры муниципального образования город-курорт Сочи" </t>
  </si>
  <si>
    <t>Принятие и реализация расходных обязательств, не отнесенных к полномочиям органов местного самоуправления по решению вопросов местного значения</t>
  </si>
  <si>
    <t>22.2.02.40050</t>
  </si>
  <si>
    <t>1) с 15.01.2020 по 31.12.2020; 
2) с 01.01.2022 по 31.12.2099</t>
  </si>
  <si>
    <t>1) п. 2,3,7,16,18 ; 
2) прил. 3</t>
  </si>
  <si>
    <t>1) Решение Городского Cобрания Сочи "О дополнительной мере социальной поддержки в виде единовременной денежной выплаты в связи с 75-летием Победы в Великой Отечественной Войне 1941-1945 годов" от 26.12.2019 №155;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t>
  </si>
  <si>
    <t>Осуществление расходов на социальную поддержку в форме единовременной денежной выплаты в связи с 78-летием Победы в Великой Отечественной войне 1941-1945 годов</t>
  </si>
  <si>
    <t>403030002,992,Осуществление расходов на социальную поддержку в форме единовременной денежной выплаты в связи с 78-летием Победы в Великой Отечественной войне 1941-1945 годов,1) Решение Городского Cобрания Сочи "О дополнительной мере социальной поддержки в виде единовременной денежной выплаты в связи с 75-летием Победы в Великой Отечественной Войне 1941-1945 годов" от 26.12.2019 №155;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п. 2,3,7,16,18 ; 
2) прил. 3,1) с 15.01.2020 по 31.12.2020; 
2) с 01.01.2022 по 31.12.2099</t>
  </si>
  <si>
    <t>Осуществление расходов на дополнительные меры социальной поддержки и социальной помощи для отдельных категорий граждан</t>
  </si>
  <si>
    <t>1) п. 1,2,3,7,8,16,18 ; 
2) прил. 3</t>
  </si>
  <si>
    <t>403030002,992,Осуществление расходов на социальную поддержку в форме единовременной денежной выплаты в связи с 78-летием Победы в Великой Отечественной войне 1941-1945 годов,1) Решение Городского Cобрания Сочи "О дополнительной мере социальной поддержки в виде единовременной денежной выплаты в связи с 75-летием Победы в Великой Отечественной Войне 1941-1945 годов" от 26.12.2019 №155;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п. 1,2,3,7,8,16,18 ; 
2) прил. 3,1) с 15.01.2020 по 31.12.2020; 
2) с 01.01.2022 по 31.12.2099</t>
  </si>
  <si>
    <t>22.2.01.40020</t>
  </si>
  <si>
    <t>1) с 01.01.2007 по 31.12.2999; 
2) с 01.01.2022 по 31.12.2099</t>
  </si>
  <si>
    <t>1) подп. 1.1-1.16 п. 1,13 ; 
2) прил. 4</t>
  </si>
  <si>
    <t>1) Решение Городского Cобрания Сочи "О мерах дополнительной социальной поддержки и помощи отдельным категориям граждан, проживающих на территории муниципального образования город-курорт Сочи" от 14.11.2006 №300;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t>
  </si>
  <si>
    <t>Обеспечение дополнительной социальной поддержки и помощи отдельным категориям граждан, проживающим на территории муниципального образования город-курорт Сочи в рамках реализации муниципальной программы "Социальная поддержка граждан"</t>
  </si>
  <si>
    <t>403030002,992,Обеспечение дополнительной социальной поддержки и помощи отдельным категориям граждан, проживающим на территории муниципального образования город-курорт Сочи в рамках реализации муниципальной программы "Социальная поддержка граждан",1) Решение Городского Cобрания Сочи "О мерах дополнительной социальной поддержки и помощи отдельным категориям граждан, проживающих на территории муниципального образования город-курорт Сочи" от 14.11.2006 №300;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подп. 1.1-1.16 п. 1,13 ; 
2) прил. 4,1) с 01.01.2007 по 31.12.2999; 
2) с 01.01.2022 по 31.12.2099</t>
  </si>
  <si>
    <t>1) подп. 1.1-1.16 п. 1,14 ; 
2) прил. 4</t>
  </si>
  <si>
    <t>403030002,992,Обеспечение дополнительной социальной поддержки и помощи отдельным категориям граждан, проживающим на территории муниципального образования город-курорт Сочи в рамках реализации муниципальной программы "Социальная поддержка граждан",1) Решение Городского Cобрания Сочи "О мерах дополнительной социальной поддержки и помощи отдельным категориям граждан, проживающих на территории муниципального образования город-курорт Сочи" от 14.11.2006 №300;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подп. 1.1-1.16 п. 1,14 ; 
2) прил. 4,1) с 01.01.2007 по 31.12.2999; 
2) с 01.01.2022 по 31.12.2099</t>
  </si>
  <si>
    <t>22.2.01.10020</t>
  </si>
  <si>
    <t>1) с 18.08.2010 по 31.12.2999; 
2) с 01.01.2022 по 31.12.2099</t>
  </si>
  <si>
    <t>1) п. 3,4 ; 
2) прил. 4</t>
  </si>
  <si>
    <t>1) Решение Городского Cобрания Сочи "О мерах дополнительной социальной поддержки отдельных категорий граждан, проживающих на территории муниципального образования город-курорт Сочи (социальные выплаты физическим лицам на оплату первоначального взноса или части процентной ставки по кредитам на ремонт (реконструкцию) и покраску фасадов зданий, строений и сооружений, кровли и других отдельных элементов, расположенных на территории дворовых хозяйств в зоне особого градостроительного и архитектурного контроля (зона международного гостеприимства)" от 29.07.2010 №95;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t>
  </si>
  <si>
    <t>Социальные выплаты физическим лицам на оплату первоначального взноса или части процентной ставки по кредитам на  ремонт (реконструкцию) и покраску фасадов зданий, строений и сооружений, кровли и других отдельных элементов, расположенных на территории двор</t>
  </si>
  <si>
    <t>09.1.02.10040</t>
  </si>
  <si>
    <t>1) с 06.09.2014 по 31.12.2999; 
2) с 04.02.2016 по 31.12.2999; 
3) с 01.01.2022 по 31.12.2099</t>
  </si>
  <si>
    <t>1) п. 1 ; 
2) подп. 2.1.1.1.4 п. 2 прил. 3</t>
  </si>
  <si>
    <t>1) Решение Городского Cобрания Сочи "Об установлении дополнительной меры социальной поддержки многодетных семей в виде субсидирования части процентной ставки при получении ипотечного кредита на приобретение жилья, расположенного на территории города Сочи " от 12.08.2014 №121; 
2) Постановление администрации города Сочи "Об утверждении Порядка предоставления дополнительной меры социальной поддержки многодетных семей в виде субсидирования части процентной ставки при получении ипотечного кредита на приобретение жилья, расположенного на территории города Сочи" от 13.10.2015 №2930;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доступным жильем жителей города Сочи" от 25.11.2021 №2710</t>
  </si>
  <si>
    <t>Предоставление дополнительной меры социальной поддержки многодетных семей в виде субсидирования части процентной ставки при получении ипотечного кредита на приобретение жилья, расположенного на территории города Сочи</t>
  </si>
  <si>
    <t>403030002,992,Предоставление дополнительной меры социальной поддержки многодетных семей в виде субсидирования части процентной ставки при получении ипотечного кредита на приобретение жилья, расположенного на территории города Сочи,1) Решение Городского Cобрания Сочи "Об установлении дополнительной меры социальной поддержки многодетных семей в виде субсидирования части процентной ставки при получении ипотечного кредита на приобретение жилья, расположенного на территории города Сочи " от 12.08.2014 №121; 
2) Постановление администрации города Сочи "Об утверждении Порядка предоставления дополнительной меры социальной поддержки многодетных семей в виде субсидирования части процентной ставки при получении ипотечного кредита на приобретение жилья, расположенного на территории города Сочи" от 13.10.2015 №2930;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доступным жильем жителей города Сочи" от 25.11.2021 №2710,1) п. 1 ; 
2) подп. 2.1.1.1.4 п. 2 прил. 3,1) с 06.09.2014 по 31.12.2999; 
2) с 04.02.2016 по 31.12.2999; 
3) с 01.01.2022 по 31.12.2099</t>
  </si>
  <si>
    <t>22.2.01.40010</t>
  </si>
  <si>
    <t>1) с 09.12.2021 по 31.12.2999; 
2) с 01.01.2022 по 31.12.2099</t>
  </si>
  <si>
    <t>1) абз. 2 ч. 5.3 ст. 5,7 ; 
2) прил. 4</t>
  </si>
  <si>
    <t>1) Решение Городского Cобрания Сочи "Об утверждении Положения о дополнительном материальном обеспечении лиц, замещавших муниципальные должности и должности муниципальной службы в муниципальном образовании город-курорт Сочи, муниципальном образовании городской округ город-курорт Сочи Краснодарского края" от 25.11.2021 №130;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t>
  </si>
  <si>
    <t>Выплата дополнительного материального обеспечения, доплаты к пенсиям</t>
  </si>
  <si>
    <t>403030002,992,Выплата дополнительного материального обеспечения, доплаты к пенсиям,1) Решение Городского Cобрания Сочи "Об утверждении Положения о дополнительном материальном обеспечении лиц, замещавших муниципальные должности и должности муниципальной службы в муниципальном образовании город-курорт Сочи, муниципальном образовании городской округ город-курорт Сочи Краснодарского края" от 25.11.2021 №130;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абз. 2 ч. 5.3 ст. 5,7 ; 
2) прил. 4,1) с 09.12.2021 по 31.12.2999; 
2) с 01.01.2022 по 31.12.2099</t>
  </si>
  <si>
    <t>Единовременная денежная выплата при рождении ребенка отдельным категориям граждан муниципального образования городской округ город-курорт Сочи Краснодарского края</t>
  </si>
  <si>
    <t>403030002,992,Единовременная денежная выплата при рождении ребенка отдельным категориям граждан муниципального образования городской округ город-курорт Сочи Краснодарского края,,,</t>
  </si>
  <si>
    <t>1) п. 1,2,3,7,16,18 ; 
2) прил. 3</t>
  </si>
  <si>
    <t>403030002,982,Осуществление расходов на социальную поддержку в форме единовременной денежной выплаты в связи с 78-летием Победы в Великой Отечественной войне 1941-1945 годов,1) Решение Городского Cобрания Сочи "О дополнительной мере социальной поддержки в виде единовременной денежной выплаты в связи с 75-летием Победы в Великой Отечественной Войне 1941-1945 годов" от 26.12.2019 №155;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п. 1,2,3,7,16,18 ; 
2) прил. 3,1) с 15.01.2020 по 31.12.2020; 
2) с 01.01.2022 по 31.12.2099</t>
  </si>
  <si>
    <t>403030002,982,Обеспечение дополнительной социальной поддержки и помощи отдельным категориям граждан, проживающим на территории муниципального образования город-курорт Сочи в рамках реализации муниципальной программы "Социальная поддержка граждан",1) Решение Городского Cобрания Сочи "О мерах дополнительной социальной поддержки и помощи отдельным категориям граждан, проживающих на территории муниципального образования город-курорт Сочи" от 14.11.2006 №300;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подп. 1.1-1.16 п. 1,13 ; 
2) прил. 4,1) с 01.01.2007 по 31.12.2999; 
2) с 01.01.2022 по 31.12.2099</t>
  </si>
  <si>
    <t>403030002,982,Обеспечение дополнительной социальной поддержки и помощи отдельным категориям граждан, проживающим на территории муниципального образования город-курорт Сочи в рамках реализации муниципальной программы "Социальная поддержка граждан",1) Решение Городского Cобрания Сочи "О мерах дополнительной социальной поддержки и помощи отдельным категориям граждан, проживающих на территории муниципального образования город-курорт Сочи" от 14.11.2006 №300;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подп. 1.1-1.16 п. 1,14 ; 
2) прил. 4,1) с 01.01.2007 по 31.12.2999; 
2) с 01.01.2022 по 31.12.2099</t>
  </si>
  <si>
    <t>403030002,982,Социальные выплаты физическим лицам на оплату первоначального взноса или части процентной ставки по кредитам на  ремонт (реконструкцию) и покраску фасадов зданий, строений и сооружений, кровли и других отдельных элементов, расположенных на территории двор,1) Решение Городского Cобрания Сочи "О мерах дополнительной социальной поддержки отдельных категорий граждан, проживающих на территории муниципального образования город-курорт Сочи (социальные выплаты физическим лицам на оплату первоначального взноса или части процентной ставки по кредитам на ремонт (реконструкцию) и покраску фасадов зданий, строений и сооружений, кровли и других отдельных элементов, расположенных на территории дворовых хозяйств в зоне особого градостроительного и архитектурного контроля (зона международного гостеприимства)" от 29.07.2010 №95;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п. 3,4 ; 
2) прил. 4,1) с 18.08.2010 по 31.12.2999; 
2) с 01.01.2022 по 31.12.2099</t>
  </si>
  <si>
    <t>1) п. 1 ; 
3) подп. 2.1.1.1.3 п. 2 прил. 3</t>
  </si>
  <si>
    <t>403030002,982,Предоставление дополнительной меры социальной поддержки многодетных семей в виде субсидирования части процентной ставки при получении ипотечного кредита на приобретение жилья, расположенного на территории города Сочи,1) Решение Городского Cобрания Сочи "Об установлении дополнительной меры социальной поддержки многодетных семей в виде субсидирования части процентной ставки при получении ипотечного кредита на приобретение жилья, расположенного на территории города Сочи " от 12.08.2014 №121; 
2) Постановление администрации города Сочи "Об утверждении Порядка предоставления дополнительной меры социальной поддержки многодетных семей в виде субсидирования части процентной ставки при получении ипотечного кредита на приобретение жилья, расположенного на территории города Сочи" от 13.10.2015 №2930;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доступным жильем жителей города Сочи" от 25.11.2021 №2710,1) п. 1 ; 
3) подп. 2.1.1.1.3 п. 2 прил. 3,1) с 06.09.2014 по 31.12.2999; 
2) с 04.02.2016 по 31.12.2999; 
3) с 01.01.2022 по 31.12.2099</t>
  </si>
  <si>
    <t>403030002,982,Выплата дополнительного материального обеспечения, доплаты к пенсиям,1) Решение Городского Cобрания Сочи "Об утверждении Положения о дополнительном материальном обеспечении лиц, замещавших муниципальные должности и должности муниципальной службы в муниципальном образовании город-курорт Сочи, муниципальном образовании городской округ город-курорт Сочи Краснодарского края" от 25.11.2021 №130;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абз. 2 ч. 5.3 ст. 5,7 ; 
2) прил. 4,1) с 09.12.2021 по 31.12.2999; 
2) с 01.01.2022 по 31.12.2099</t>
  </si>
  <si>
    <t>Выплата дополнительного материального обеспечения, доплаты к пенсиям в рамках реализации муниципальной программы "Социальная поддержка граждан"</t>
  </si>
  <si>
    <t>403030002,982,Выплата дополнительного материального обеспечения, доплаты к пенсиям в рамках реализации муниципальной программы "Социальная поддержка граждан",1) Решение Городского Cобрания Сочи "Об утверждении Положения о дополнительном материальном обеспечении лиц, замещавших муниципальные должности и должности муниципальной службы в муниципальном образовании город-курорт Сочи, муниципальном образовании городской округ город-курорт Сочи Краснодарского края" от 25.11.2021 №130;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абз. 2 ч. 5.3 ст. 5,7 ; 
2) прил. 4,1) с 09.12.2021 по 31.12.2999; 
2) с 01.01.2022 по 31.12.2099</t>
  </si>
  <si>
    <t>403030002,982,Единовременная денежная выплата при рождении ребенка отдельным категориям граждан муниципального образования городской округ город-курорт Сочи Краснодарского края,,,</t>
  </si>
  <si>
    <t>403030002,972,Осуществление расходов на социальную поддержку в форме единовременной денежной выплаты в связи с 78-летием Победы в Великой Отечественной войне 1941-1945 годов,1) Решение Городского Cобрания Сочи "О дополнительной мере социальной поддержки в виде единовременной денежной выплаты в связи с 75-летием Победы в Великой Отечественной Войне 1941-1945 годов" от 26.12.2019 №155;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п. 1,2,3,7,16,18 ; 
2) прил. 3,1) с 15.01.2020 по 31.12.2020; 
2) с 01.01.2022 по 31.12.2099</t>
  </si>
  <si>
    <t>403030002,972,Осуществление расходов на социальную поддержку в форме единовременной денежной выплаты в связи с 78-летием Победы в Великой Отечественной войне 1941-1945 годов,1) Решение Городского Cобрания Сочи "О дополнительной мере социальной поддержки в виде единовременной денежной выплаты в связи с 75-летием Победы в Великой Отечественной Войне 1941-1945 годов" от 26.12.2019 №155;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п. 1,2,3,7,8,16,18 ; 
2) прил. 3,1) с 15.01.2020 по 31.12.2020; 
2) с 01.01.2022 по 31.12.2099</t>
  </si>
  <si>
    <t>403030002,972,Обеспечение дополнительной социальной поддержки и помощи отдельным категориям граждан, проживающим на территории муниципального образования город-курорт Сочи в рамках реализации муниципальной программы "Социальная поддержка граждан",1) Решение Городского Cобрания Сочи "О мерах дополнительной социальной поддержки и помощи отдельным категориям граждан, проживающих на территории муниципального образования город-курорт Сочи" от 14.11.2006 №300;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подп. 1.1-1.16 п. 1,13 ; 
2) прил. 4,1) с 01.01.2007 по 31.12.2999; 
2) с 01.01.2022 по 31.12.2099</t>
  </si>
  <si>
    <t>403030002,972,Обеспечение дополнительной социальной поддержки и помощи отдельным категориям граждан, проживающим на территории муниципального образования город-курорт Сочи в рамках реализации муниципальной программы "Социальная поддержка граждан",1) Решение Городского Cобрания Сочи "О мерах дополнительной социальной поддержки и помощи отдельным категориям граждан, проживающих на территории муниципального образования город-курорт Сочи" от 14.11.2006 №300;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подп. 1.1-1.16 п. 1,14 ; 
2) прил. 4,1) с 01.01.2007 по 31.12.2999; 
2) с 01.01.2022 по 31.12.2099</t>
  </si>
  <si>
    <t>с 19.08.2021 по 31.12.2999</t>
  </si>
  <si>
    <t xml:space="preserve">п. 1 </t>
  </si>
  <si>
    <t>Решение Городского Cобрания Сочи "Об установлении дополнительной меры социальной поддержки многодетных семей в виде субсидирования части процентной ставки при получении ипотечного кредита на приобретение жилья, расположенного на территории муниципального образования городской округ город-курорт Сочи Краснодарского края" от 28.07.2021 №88</t>
  </si>
  <si>
    <t>403030002,972,Осуществление расходов на дополнительные меры социальной поддержки и социальной помощи для отдельных категорий граждан,Решение Городского Cобрания Сочи "Об установлении дополнительной меры социальной поддержки многодетных семей в виде субсидирования части процентной ставки при получении ипотечного кредита на приобретение жилья, расположенного на территории муниципального образования городской округ город-курорт Сочи Краснодарского края" от 28.07.2021 №88,п. 1 ,с 19.08.2021 по 31.12.2999</t>
  </si>
  <si>
    <t>403030002,972,Выплата дополнительного материального обеспечения, доплаты к пенсиям,1) Решение Городского Cобрания Сочи "Об утверждении Положения о дополнительном материальном обеспечении лиц, замещавших муниципальные должности и должности муниципальной службы в муниципальном образовании город-курорт Сочи, муниципальном образовании городской округ город-курорт Сочи Краснодарского края" от 25.11.2021 №130;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абз. 2 ч. 5.3 ст. 5,7 ; 
2) прил. 4,1) с 09.12.2021 по 31.12.2999; 
2) с 01.01.2022 по 31.12.2099</t>
  </si>
  <si>
    <t>403030002,972,Выплата дополнительного материального обеспечения, доплаты к пенсиям в рамках реализации муниципальной программы "Социальная поддержка граждан",1) Решение Городского Cобрания Сочи "Об утверждении Положения о дополнительном материальном обеспечении лиц, замещавших муниципальные должности и должности муниципальной службы в муниципальном образовании город-курорт Сочи, муниципальном образовании городской округ город-курорт Сочи Краснодарского края" от 25.11.2021 №130;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абз. 2 ч. 5.3 ст. 5,7 ; 
2) прил. 4,1) с 09.12.2021 по 31.12.2999; 
2) с 01.01.2022 по 31.12.2099</t>
  </si>
  <si>
    <t>403030002,972,Единовременная денежная выплата при рождении ребенка отдельным категориям граждан муниципального образования городской округ город-курорт Сочи Краснодарского края,,,</t>
  </si>
  <si>
    <t>1) с 19.08.2021 по 31.12.2999; 
2) с 01.01.2022 по 31.12.2099</t>
  </si>
  <si>
    <t>403030002,962,Осуществление расходов на социальную поддержку в форме единовременной денежной выплаты в связи с 78-летием Победы в Великой Отечественной войне 1941-1945 годов,1) Решение Городского Cобрания Сочи "О дополнительной мере социальной поддержки в виде единовременной денежной выплаты в связи с 75-летием Победы в Великой Отечественной Войне 1941-1945 годов" от 26.12.2019 №155;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п. 1,2,3,7,16,18 ; 
2) прил. 3,1) с 15.01.2020 по 31.12.2020; 
2) с 01.01.2022 по 31.12.2099</t>
  </si>
  <si>
    <t>403030002,962,Осуществление расходов на социальную поддержку в форме единовременной денежной выплаты в связи с 78-летием Победы в Великой Отечественной войне 1941-1945 годов,1) Решение Городского Cобрания Сочи "О дополнительной мере социальной поддержки в виде единовременной денежной выплаты в связи с 75-летием Победы в Великой Отечественной Войне 1941-1945 годов" от 26.12.2019 №155;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п. 1,2,3,7,8,16,18 ; 
2) прил. 3,1) с 15.01.2020 по 31.12.2020; 
2) с 01.01.2022 по 31.12.2099</t>
  </si>
  <si>
    <t>403030002,962,Обеспечение дополнительной социальной поддержки и помощи отдельным категориям граждан, проживающим на территории муниципального образования город-курорт Сочи в рамках реализации муниципальной программы "Социальная поддержка граждан",1) Решение Городского Cобрания Сочи "О мерах дополнительной социальной поддержки и помощи отдельным категориям граждан, проживающих на территории муниципального образования город-курорт Сочи" от 14.11.2006 №300;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подп. 1.1-1.16 п. 1,13 ; 
2) прил. 4,1) с 01.01.2007 по 31.12.2999; 
2) с 01.01.2022 по 31.12.2099</t>
  </si>
  <si>
    <t>403030002,962,Обеспечение дополнительной социальной поддержки и помощи отдельным категориям граждан, проживающим на территории муниципального образования город-курорт Сочи в рамках реализации муниципальной программы "Социальная поддержка граждан",1) Решение Городского Cобрания Сочи "О мерах дополнительной социальной поддержки и помощи отдельным категориям граждан, проживающих на территории муниципального образования город-курорт Сочи" от 14.11.2006 №300;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подп. 1.1-1.16 п. 1,14 ; 
2) прил. 4,1) с 01.01.2007 по 31.12.2999; 
2) с 01.01.2022 по 31.12.2099</t>
  </si>
  <si>
    <t>403030002,962,Выплата дополнительного материального обеспечения, доплаты к пенсиям,1) Решение Городского Cобрания Сочи "Об утверждении Положения о дополнительном материальном обеспечении лиц, замещавших муниципальные должности и должности муниципальной службы в муниципальном образовании город-курорт Сочи, муниципальном образовании городской округ город-курорт Сочи Краснодарского края" от 25.11.2021 №130;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абз. 2 ч. 5.3 ст. 5,7 ; 
2) прил. 4,1) с 09.12.2021 по 31.12.2999; 
2) с 01.01.2022 по 31.12.2099</t>
  </si>
  <si>
    <t>403030002,962,Единовременная денежная выплата при рождении ребенка отдельным категориям граждан муниципального образования городской округ город-курорт Сочи Краснодарского края,,,</t>
  </si>
  <si>
    <t>09.1.02.М4970</t>
  </si>
  <si>
    <t>403030002,934,Реализация меропритяий по обеспечению жильем молодых семей,1)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вопросам местного значения в области молодежной политики" от 19.08.2021 №1816;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доступным жильем жителей города Сочи" от 25.11.2021 №2710,2) прил. 3,1) с 19.08.2021 по 31.12.2999; 
2) с 01.01.2022 по 31.12.2099</t>
  </si>
  <si>
    <t>2) прил. 3</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</si>
  <si>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вопросам местного значения в области молодежной политики" от 19.08.2021 №1816;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доступным жильем жителей города Сочи" от 25.11.2021 №2710</t>
  </si>
  <si>
    <t>Реализация меропритяий по обеспечению жильем молодых семей</t>
  </si>
  <si>
    <t>09.1.02.L4970</t>
  </si>
  <si>
    <t>09.1.02.10030</t>
  </si>
  <si>
    <t>Социальные выплаты молодым семьям на строительство и приобретение жилья в рамках реализации муниципальной программы "Обеспечение доступным жильем жителей муниципального образования город-курорт Сочи"</t>
  </si>
  <si>
    <t>403030002,934,Социальные выплаты молодым семьям на строительство и приобретение жилья в рамках реализации муниципальной программы "Обеспечение доступным жильем жителей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вопросам местного значения в области молодежной политики" от 19.08.2021 №1816;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доступным жильем жителей города Сочи" от 25.11.2021 №2710,2) прил. 3,1) с 19.08.2021 по 31.12.2999; 
2) с 01.01.2022 по 31.12.2099</t>
  </si>
  <si>
    <t>22.2.02.40041</t>
  </si>
  <si>
    <t>1) с 18.10.2020 по 31.12.2999; 
2) с 01.01.2022 по 31.12.2099</t>
  </si>
  <si>
    <t>1) п. 4.8 ст. 4 ; 
2) прил. 3</t>
  </si>
  <si>
    <t>1) Решение Городского Cобрания Сочи "Об утверждении положения о звании "Почетный гражданин муниципального образования городской округ город-курорт Сочи Краснодарского края" от 08.10.2020 №40;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t>
  </si>
  <si>
    <t>Денежная выплата на погребение граждан, которым присвоено звание "Почетный гражданин города Сочи"</t>
  </si>
  <si>
    <t>403030002,902,Денежная выплата на погребение граждан, которым присвоено звание "Почетный гражданин города Сочи",1) Решение Городского Cобрания Сочи "Об утверждении положения о звании "Почетный гражданин муниципального образования городской округ город-курорт Сочи Краснодарского края" от 08.10.2020 №40;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п. 4.8 ст. 4 ; 
2) прил. 3,1) с 18.10.2020 по 31.12.2999; 
2) с 01.01.2022 по 31.12.2099</t>
  </si>
  <si>
    <t>22.2.01.40040</t>
  </si>
  <si>
    <t>1) п. 4.1,4.2 ст. 4 ; 
2) прил. 3</t>
  </si>
  <si>
    <t xml:space="preserve">Предоставление ежемесячной денежной выплаты лицам, которым присвоено звание "Почетный гражданин города Сочи" </t>
  </si>
  <si>
    <t>403030002,902,Предоставление ежемесячной денежной выплаты лицам, которым присвоено звание "Почетный гражданин города Сочи" ,1) Решение Городского Cобрания Сочи "Об утверждении положения о звании "Почетный гражданин муниципального образования городской округ город-курорт Сочи Краснодарского края" от 08.10.2020 №40;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п. 4.1,4.2 ст. 4 ; 
2) прил. 3,1) с 18.10.2020 по 31.12.2999; 
2) с 01.01.2022 по 31.12.2099</t>
  </si>
  <si>
    <t>22.2.01.40030</t>
  </si>
  <si>
    <t>1) с 14.11.2006 по 31.12.2999; 
2) с 20.01.2022 по 31.12.2999; 
3) с 01.05.2021 по 31.12.2999; 
4) с 01.01.2022 по 31.12.2099</t>
  </si>
  <si>
    <t>1) п. 1,2,3 ; 
2) п. 2-3 ; 
3) п. 7 ; 
4) прил. 3</t>
  </si>
  <si>
    <t>1) Решение Городского Cобрания Сочи "О ежемесячной денежной выплате лицам, награжденным знаками отличия города Сочи "За вклад в развитие города Сочи" и "За безупречную службу городу Сочи" от 14.11.2006 №313; 
2) Решение Городского Cобрания Сочи "О ежемесячной выплате дополнительной меры социальной поддержки лицам, награжденным знаками отличия  города Сочи "За вклад в развитие города Сочи" 1 степени и "За безупречную службу городу Сочи" 1 степени" от 23.12.2021 №154; 
3) Постановление администрации города Сочи "О знаках отличия "За вклад в развитие города Сочи" и "За безупречную службу городу Сочи" от 30.03.2021 №444;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t>
  </si>
  <si>
    <t>Предоставление ежемесячной денежной выплаты лицам, награжденным знаками отличия города Сочи  «За вклад в развитие города Сочи» и «За безупречную службу городу Сочи»</t>
  </si>
  <si>
    <t>403030002,902,Предоставление ежемесячной денежной выплаты лицам, награжденным знаками отличия города Сочи  «За вклад в развитие города Сочи» и «За безупречную службу городу Сочи»,1) Решение Городского Cобрания Сочи "О ежемесячной денежной выплате лицам, награжденным знаками отличия города Сочи "За вклад в развитие города Сочи" и "За безупречную службу городу Сочи" от 14.11.2006 №313; 
2) Решение Городского Cобрания Сочи "О ежемесячной выплате дополнительной меры социальной поддержки лицам, награжденным знаками отличия  города Сочи "За вклад в развитие города Сочи" 1 степени и "За безупречную службу городу Сочи" 1 степени" от 23.12.2021 №154; 
3) Постановление администрации города Сочи "О знаках отличия "За вклад в развитие города Сочи" и "За безупречную службу городу Сочи" от 30.03.2021 №444;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п. 1,2,3 ; 
2) п. 2-3 ; 
3) п. 7 ; 
4) прил. 3,1) с 14.11.2006 по 31.12.2999; 
2) с 20.01.2022 по 31.12.2999; 
3) с 01.05.2021 по 31.12.2999; 
4) с 01.01.2022 по 31.12.2099</t>
  </si>
  <si>
    <t>4.03.03.0.002</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</si>
  <si>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</si>
  <si>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4.03.03.0.000</t>
  </si>
  <si>
    <t>07.1.03.10480</t>
  </si>
  <si>
    <t>403020002,926,Участие в организации временного трудоустройсва несовершеннолетних в возрасте от 14 до 18 лет в свободное от учебы время,1)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вопросам исполнения непереданных государственных полномочий по финансированию временного трудоустройства несовершеннолетних граждан в возрасте от 14 до 18 лет в свободное от учебы время" от 21.05.2021 №925; 
2) Постановление администрации города Сочи "Об утверждении муниципальной программы муниципального образования городской округ город-курорт Cочи Краснодарского края «Профилактика правонарушений несовершеннолетних и в отношении детей, жестокого обращения с ними, выявление семейного неблагополучия, предупреждение травматизма и суицидального поведения несовершеннолетних на территории города Сочи» от 29.04.2022 №1242,1) п. 2.2 разд. 2 ; 
2) прил. 3,1) с 21.05.2021 по 31.12.2999; 
2) с 08.05.2022 по 31.12.2999</t>
  </si>
  <si>
    <t>1) с 21.05.2021 по 31.12.2999; 
2) с 08.05.2022 по 31.12.2999</t>
  </si>
  <si>
    <t>1) п. 2.2 разд. 2 ; 
2) прил. 3</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</si>
  <si>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вопросам исполнения непереданных государственных полномочий по финансированию временного трудоустройства несовершеннолетних граждан в возрасте от 14 до 18 лет в свободное от учебы время" от 21.05.2021 №925; 
2) Постановление администрации города Сочи "Об утверждении муниципальной программы муниципального образования городской округ город-курорт Cочи Краснодарского края «Профилактика правонарушений несовершеннолетних и в отношении детей, жестокого обращения с ними, выявление семейного неблагополучия, предупреждение травматизма и суицидального поведения несовершеннолетних на территории города Сочи» от 29.04.2022 №1242</t>
  </si>
  <si>
    <t>Участие в организации временного трудоустройсва несовершеннолетних в возрасте от 14 до 18 лет в свободное от учебы время</t>
  </si>
  <si>
    <t>Временного трудоустройства несовершеннолетних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образование и ищущих работу впервые;</t>
  </si>
  <si>
    <t>403020002,925,Участие в организации временного трудоустройсва несовершеннолетних в возрасте от 14 до 18 лет в свободное от учебы время,1)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вопросам исполнения непереданных государственных полномочий по финансированию временного трудоустройства несовершеннолетних граждан в возрасте от 14 до 18 лет в свободное от учебы время" от 21.05.2021 №925; 
2) Постановление администрации города Сочи "Об утверждении муниципальной программы муниципального образования городской округ город-курорт Cочи Краснодарского края «Профилактика правонарушений несовершеннолетних и в отношении детей, жестокого обращения с ними, выявление семейного неблагополучия, предупреждение травматизма и суицидального поведения несовершеннолетних на территории города Сочи» от 29.04.2022 №1242,1) п. 2.2 разд. 2 ; 
2) прил. 3,1) с 21.05.2021 по 31.12.2999; 
2) с 08.05.2022 по 31.12.2999</t>
  </si>
  <si>
    <t>4.03.02.0.002</t>
  </si>
  <si>
    <t>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</si>
  <si>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4.03.02.0.000</t>
  </si>
  <si>
    <t>1) с 01.01.2020 по 31.12.2999; 
2) с 01.01.2022 по 31.12.2099</t>
  </si>
  <si>
    <t xml:space="preserve">1) п. 4-5 ; 
2) п. 1.3.1.2 </t>
  </si>
  <si>
    <t>1) Постановление администрации города Сочи "Об утверждении положения о расходных обязательствах муниципального образования город-курорт Сочи по оказанию поддержки гражданам и их объединениям, участвующим в охране общественного порядка, созданию условий для деятельности народных дружин" от 15.10.2019 №1576;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t>
  </si>
  <si>
    <t xml:space="preserve">Финансовое обеспечение отдельных мероприятий муниципалдьной программы направленных на обеспечение безопасности муниципальной собственности в рамка мп  "Обеспечение безопасности на территории муниципального образования город-курорт Сочи" </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</si>
  <si>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</si>
  <si>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27.2.01.10710</t>
  </si>
  <si>
    <t>Осуществление деятельности по обращению с животными без владельцев на территории города Сочи</t>
  </si>
  <si>
    <t>403010013,902,Осуществление деятельности по обращению с животными без владельцев на территории города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осуществления деятельности по обращениям с животными без владельцев на территории города Сочи" от 07.09.2020 №1486;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инфраструктуры города Сочи" от 06.12.2021 №2777; 
3) Постановление администрации города Сочи "Об утверждении положения о департаменте по охране окружающей среды, лесопаркового, сельского хозяйства и промышленности администрации муниципального образования городской округ город-курорт Сочи Краснодарского края" от 25.01.2021 №60,1) абз. 2 п. 2.1,3.1,3.2 разд. 2,3 прил. 1; 
2) прил. 1; 
3) п. 3.23 разд. 3 прил. 1,1) с 07.09.2020 по 31.12.2999; 
2) с 01.01.2022 по 31.12.2099; 
3) с 25.01.2021 по 31.12.2999</t>
  </si>
  <si>
    <t>Осуществление деятельности по обращению с животными без владельцев, обитающими на территориях муниципального округа, городского округа</t>
  </si>
  <si>
    <t>4.03.01.0.013</t>
  </si>
  <si>
    <t>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</si>
  <si>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4.03.01.0.000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</si>
  <si>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</si>
  <si>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4.03.00.0.000</t>
  </si>
  <si>
    <t>20.1.03.10230</t>
  </si>
  <si>
    <t>1) с 12.09.2021 по 31.12.2999; 
2) с 01.01.2022 по 31.12.2099; 
3) с 15.01.2021 по 31.12.2999</t>
  </si>
  <si>
    <t>1) абз. 6 подп. 3.2,6.1,6.2,6.3 п. 3,4,5 прил. 1; 
2) подп. 1.1.1.1.-1.1.1.2. п. 1.1.1. прил. 3; 
3) п. 2.2 разд. 2 прил. 1</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</si>
  <si>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международных, внешнеэкономических и межмуниципальных связей" от 01.09.2021 №1870;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международных, внешнеэкономических, внутренних связей и городских имиджевых мероприятий города Сочи" от 24.11.2021 №2700; 
3) Постановление администрации города Сочи "Об утверждении Положения о департаменте экономики и стратегического развития администрации муниципального образования  городской округ город-курорт Сочи Краснодарского края" от 15.01.2021 №1</t>
  </si>
  <si>
    <t>Осуществление расходов на формирование инвестиционной привлекательности муницпального образования город-курорт Сочи в рамках реализации униципально программы "Развитие международных, внешнеэкономических, внутренних связей и городских имиджевых мероприятий</t>
  </si>
  <si>
    <t>402000018,902,Осуществление расходов на формирование инвестиционной привлекательности муницпального образования город-курорт Сочи в рамках реализации униципально программы "Развитие международных, внешнеэкономических, внутренних связей и городских имиджевых мероприятий,1)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международных, внешнеэкономических и межмуниципальных связей" от 01.09.2021 №1870;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международных, внешнеэкономических, внутренних связей и городских имиджевых мероприятий города Сочи" от 24.11.2021 №2700; 
3) Постановление администрации города Сочи "Об утверждении Положения о департаменте экономики и стратегического развития администрации муниципального образования  городской округ город-курорт Сочи Краснодарского края" от 15.01.2021 №1,1) абз. 6 подп. 3.2,6.1,6.2,6.3 п. 3,4,5 прил. 1; 
2) подп. 1.1.1.1.-1.1.1.2. п. 1.1.1. прил. 3; 
3) п. 2.2 разд. 2 прил. 1,1) с 12.09.2021 по 31.12.2999; 
2) с 01.01.2022 по 31.12.2099; 
3) с 15.01.2021 по 31.12.2999</t>
  </si>
  <si>
    <t>Осуществление международных и внешнеэкономических связей в соответствии с федеральными законами</t>
  </si>
  <si>
    <t>20.1.01.10210</t>
  </si>
  <si>
    <t>1) с 12.09.2021 по 31.12.2999; 
2) с 24.11.2014 по 31.12.2999; 
3) с 01.01.2022 по 31.12.2099; 
4) с 16.02.2021 по 31.12.2999; 
5) с 27.12.2018 по 31.12.2999</t>
  </si>
  <si>
    <t>1) абз. 7 подп. 3.1,6.1,6.2,6.3 п. 3,4,5 прил. 1; 
2) разд. 3,4 прил. 1; 
3) подп. 1.1.1.1.-1.1.1.2. п. 1.1.1. прил. 3; 
4) п. 1.7,2.7,2.8.,2.9. разд. 1,2 прил. 1; 
5) п. 3.9.,8.3. прил. 1</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</si>
  <si>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международных, внешнеэкономических и межмуниципальных связей" от 01.09.2021 №1870; 
2) Постановление администрации города Сочи "Об утверждении Положения о порядке организации протокольного сопровождения международных мероприятий с участием Главы города Сочи" от 24.11.2014 №2336;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международных, внешнеэкономических, внутренних связей и городских имиджевых мероприятий города Сочи" от 24.11.2021 №2700; 
4) Постановление администрации города Сочи "Об утверждении Положения об управлении протокола и контроля администрации муниципального образования городской округ город-курорт Сочи Краснодарского края" от 16.02.2021 №185; 
5) Постановление администрации города Сочи "Об утверждении Положения о порядке ведения международной деятельности в администрации города Сочи" от 27.12.2018 №2140</t>
  </si>
  <si>
    <t>Обеспечение информационными материалами на иностранных языках в рамках реализации муниципальной программы "Развитие международных, внешнеэкономических, внутренних связей и городских имиджевых мероприятий муниципального образования город-курорт Сочи"</t>
  </si>
  <si>
    <t>402000018,902,Обеспечение информационными материалами на иностранных языках в рамках реализации муниципальной программы "Развитие международных, внешнеэкономических, внутренних связей и городских имиджевых мероприятий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международных, внешнеэкономических и межмуниципальных связей" от 01.09.2021 №1870; 
2) Постановление администрации города Сочи "Об утверждении Положения о порядке организации протокольного сопровождения международных мероприятий с участием Главы города Сочи" от 24.11.2014 №2336;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международных, внешнеэкономических, внутренних связей и городских имиджевых мероприятий города Сочи" от 24.11.2021 №2700; 
4) Постановление администрации города Сочи "Об утверждении Положения об управлении протокола и контроля администрации муниципального образования городской округ город-курорт Сочи Краснодарского края" от 16.02.2021 №185; 
5) Постановление администрации города Сочи "Об утверждении Положения о порядке ведения международной деятельности в администрации города Сочи" от 27.12.2018 №2140,1) абз. 7 подп. 3.1,6.1,6.2,6.3 п. 3,4,5 прил. 1; 
2) разд. 3,4 прил. 1; 
3) подп. 1.1.1.1.-1.1.1.2. п. 1.1.1. прил. 3; 
4) п. 1.7,2.7,2.8.,2.9. разд. 1,2 прил. 1; 
5) п. 3.9.,8.3. прил. 1,1) с 12.09.2021 по 31.12.2999; 
2) с 24.11.2014 по 31.12.2999; 
3) с 01.01.2022 по 31.12.2099; 
4) с 16.02.2021 по 31.12.2999; 
5) с 27.12.2018 по 31.12.2999</t>
  </si>
  <si>
    <t>20.1.01.10200</t>
  </si>
  <si>
    <t>1) с 12.09.2021 по 31.12.2999; 
2) с 30.08.2010 по 31.12.2999; 
3) с 01.01.2022 по 31.12.2099; 
4) с 16.02.2021 по 31.12.2999</t>
  </si>
  <si>
    <t>1) подп. 3.1,6.1,6.2,6.3 п. 3,4,5 прил. 1; 
2) п. 2 ; 
3) подп. 1.1.1.1.-1.1.1.2. п. 1.1.1. прил. 3; 
4) п. 1.7,2.7 разд. 2,1. прил. 1</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</si>
  <si>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международных, внешнеэкономических и межмуниципальных связей" от 01.09.2021 №1870; 
2) Постановление администрации города Сочи "О вступлении города Сочи в действующие члены Мирового Союза олимпийских городов" от 30.08.2010 №1305;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международных, внешнеэкономических, внутренних связей и городских имиджевых мероприятий города Сочи" от 24.11.2021 №2700; 
4) Постановление администрации города Сочи "Об утверждении Положения об управлении протокола и контроля администрации муниципального образования городской округ город-курорт Сочи Краснодарского края" от 16.02.2021 №185</t>
  </si>
  <si>
    <t>Участие в организации и проведении международных мероприятий в рамках реализации муниципальной программы "Развитие международных, внешнеэкономических, внутренних связей и городских имиджевых мероприятий муниципального образования город-курорт Сочи"</t>
  </si>
  <si>
    <t>402000018,902,Участие в организации и проведении международных мероприятий в рамках реализации муниципальной программы "Развитие международных, внешнеэкономических, внутренних связей и городских имиджевых мероприятий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международных, внешнеэкономических и межмуниципальных связей" от 01.09.2021 №1870; 
2) Постановление администрации города Сочи "О вступлении города Сочи в действующие члены Мирового Союза олимпийских городов" от 30.08.2010 №1305;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международных, внешнеэкономических, внутренних связей и городских имиджевых мероприятий города Сочи" от 24.11.2021 №2700; 
4) Постановление администрации города Сочи "Об утверждении Положения об управлении протокола и контроля администрации муниципального образования городской округ город-курорт Сочи Краснодарского края" от 16.02.2021 №185,1) подп. 3.1,6.1,6.2,6.3 п. 3,4,5 прил. 1; 
2) п. 2 ; 
3) подп. 1.1.1.1.-1.1.1.2. п. 1.1.1. прил. 3; 
4) п. 1.7,2.7 разд. 2,1. прил. 1,1) с 12.09.2021 по 31.12.2999; 
2) с 30.08.2010 по 31.12.2999; 
3) с 01.01.2022 по 31.12.2099; 
4) с 16.02.2021 по 31.12.2999</t>
  </si>
  <si>
    <t>1) подп. 3.1,6.1,6.2,6.3 п. 3,4,5 прил. 1; 
2) разд. 3,4 прил. 1; 
3) подп. 1.1.1.1.-1.1.1.2. п. 1.1.1. прил. 3; 
4) п. 2.1,1.7,2.7,2.8,2.9 разд. 1,2 прил. 1; 
5) п. 3.9.,8.3. прил. 1</t>
  </si>
  <si>
    <t>402000018,902,Участие в организации и проведении международных мероприятий в рамках реализации муниципальной программы "Развитие международных, внешнеэкономических, внутренних связей и городских имиджевых мероприятий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международных, внешнеэкономических и межмуниципальных связей" от 01.09.2021 №1870; 
2) Постановление администрации города Сочи "Об утверждении Положения о порядке организации протокольного сопровождения международных мероприятий с участием Главы города Сочи" от 24.11.2014 №2336;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международных, внешнеэкономических, внутренних связей и городских имиджевых мероприятий города Сочи" от 24.11.2021 №2700; 
4) Постановление администрации города Сочи "Об утверждении Положения об управлении протокола и контроля администрации муниципального образования городской округ город-курорт Сочи Краснодарского края" от 16.02.2021 №185; 
5) Постановление администрации города Сочи "Об утверждении Положения о порядке ведения международной деятельности в администрации города Сочи" от 27.12.2018 №2140,1) подп. 3.1,6.1,6.2,6.3 п. 3,4,5 прил. 1; 
2) разд. 3,4 прил. 1; 
3) подп. 1.1.1.1.-1.1.1.2. п. 1.1.1. прил. 3; 
4) п. 2.1,1.7,2.7,2.8,2.9 разд. 1,2 прил. 1; 
5) п. 3.9.,8.3. прил. 1,1) с 12.09.2021 по 31.12.2999; 
2) с 24.11.2014 по 31.12.2999; 
3) с 01.01.2022 по 31.12.2099; 
4) с 16.02.2021 по 31.12.2999; 
5) с 27.12.2018 по 31.12.2999</t>
  </si>
  <si>
    <t>4.02.00.0.018</t>
  </si>
  <si>
    <t>13.1.01.10400</t>
  </si>
  <si>
    <t>1) с 25.10.2020 по 31.12.2999; 
2) с 01.01.2022 по 31.12.2099</t>
  </si>
  <si>
    <t>1) ст. 1,2,4.1 ; 
2) прил. 3</t>
  </si>
  <si>
    <t>1) Решение Городского Cобрания Сочи "Об утверждении Положения о порядке организации информационного обслуживания деятельности органов местного самоуправления муниципального образования городской округ город-курорт Сочи Краснодарского края" от 08.10.2020 №19;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"Информационное освещение деятельности органов местного самоуправления города Сочи" от 24.11.2021 №2696</t>
  </si>
  <si>
    <t>Освещение деятельности органов местного самоуправления в средствах массовой информации в рамках реализации муниципальной программы "Информационное освещение деятельности органов местного самоуправления муниципального образования  город-курорт Сочи"</t>
  </si>
  <si>
    <t>402000017,991,Освещение деятельности органов местного самоуправления в средствах массовой информации в рамках реализации муниципальной программы "Информационное освещение деятельности органов местного самоуправления муниципального образования  город-курорт Сочи",1) Решение Городского Cобрания Сочи "Об утверждении Положения о порядке организации информационного обслуживания деятельности органов местного самоуправления муниципального образования городской округ город-курорт Сочи Краснодарского края" от 08.10.2020 №19;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"Информационное освещение деятельности органов местного самоуправления города Сочи" от 24.11.2021 №2696,1) ст. 1,2,4.1 ; 
2) прил. 3,1) с 25.10.2020 по 31.12.2999; 
2) с 01.01.2022 по 31.12.2099</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</si>
  <si>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</si>
  <si>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13.1.02.10400</t>
  </si>
  <si>
    <t>1) с 18.03.2021 по 31.12.2999; 
2) с 16.02.2021 по 31.12.2999; 
3) с 01.01.2022 по 31.12.2099</t>
  </si>
  <si>
    <t>1) п. 3,5 прил. 1; 
2) п. 3.11-3.14 ст. 2,3 прил. 1; 
3) прил. 3</t>
  </si>
  <si>
    <t>1) Постановление администрации города Сочи "Об утверждении Положения о расходных обязательств по обеспечению доступа к информации о деятельности органов местного самоуправления муниципального образования городской округ город-курорт Сочи Краснодарского края " от 18.03.2021 №377; 
2) Постановление администрации города Сочи "Об утверджении Положения об управлении информации и аналитической работы администрации муниципального образования городской округ город-курорт Сочи Краснодарского края" от 16.02.2021 №181;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"Информационное освещение деятельности органов местного самоуправления города Сочи" от 24.11.2021 №2696</t>
  </si>
  <si>
    <t>Освещение деятельности органов местного самоуправления в средствах массовой информации в рамках реализации муниципальной программы"Информационное освещение деятельности Городского Собрания Сочи в рамках программы "</t>
  </si>
  <si>
    <t>402000017,902,Освещение деятельности органов местного самоуправления в средствах массовой информации в рамках реализации муниципальной программы"Информационное освещение деятельности Городского Собрания Сочи в рамках программы ",1) Постановление администрации города Сочи "Об утверждении Положения о расходных обязательств по обеспечению доступа к информации о деятельности органов местного самоуправления муниципального образования городской округ город-курорт Сочи Краснодарского края " от 18.03.2021 №377; 
2) Постановление администрации города Сочи "Об утверджении Положения об управлении информации и аналитической работы администрации муниципального образования городской округ город-курорт Сочи Краснодарского края" от 16.02.2021 №181;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"Информационное освещение деятельности органов местного самоуправления города Сочи" от 24.11.2021 №2696,1) п. 3,5 прил. 1; 
2) п. 3.11-3.14 ст. 2,3 прил. 1; 
3) прил. 3,1) с 18.03.2021 по 31.12.2999; 
2) с 16.02.2021 по 31.12.2999; 
3) с 01.01.2022 по 31.12.2099</t>
  </si>
  <si>
    <t>4.02.00.0.017</t>
  </si>
  <si>
    <t>20.1.05.10260</t>
  </si>
  <si>
    <t>1) с 23.09.2021 по 31.12.2999; 
2) с 01.01.2022 по 31.12.2099; 
3) с 15.01.2021 по 31.12.2999</t>
  </si>
  <si>
    <t>1) подп. 2.3 п. 2 ; 
2) подп. 1.1.1.1.-1.1.1.2. п. 1.1.1. прил. 3; 
3) п. 2.5 разд. 2 прил. 2</t>
  </si>
  <si>
    <t>1) Постановление администрации города Сочи "Об утверждении Порядка разработки и корректировки, осуществления мониторинга и контроля реализации стратегии социально-экономического развития муниципального образования городской округ город-курорт Сочи Краснодарского края и плана мероприятий по ее реализации" от 20.09.2021 №2022;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международных, внешнеэкономических, внутренних связей и городских имиджевых мероприятий города Сочи" от 24.11.2021 №2700; 
3) Постановление администрации города Сочи "Об утверждении Положения о департаменте экономики и стратегического развития администрации муниципального образования  городской округ город-курорт Сочи Краснодарского края" от 15.01.2021 №1</t>
  </si>
  <si>
    <t>Обеспечение разработки и корректировки, мониторинга и контроля реализации документов стратегического планирования муниципального образования город-курорт Сочи</t>
  </si>
  <si>
    <t>402000015,902,Обеспечение разработки и корректировки, мониторинга и контроля реализации документов стратегического планирования муниципального образования город-курорт Сочи,1) Постановление администрации города Сочи "Об утверждении Порядка разработки и корректировки, осуществления мониторинга и контроля реализации стратегии социально-экономического развития муниципального образования городской округ город-курорт Сочи Краснодарского края и плана мероприятий по ее реализации" от 20.09.2021 №2022;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международных, внешнеэкономических, внутренних связей и городских имиджевых мероприятий города Сочи" от 24.11.2021 №2700; 
3) Постановление администрации города Сочи "Об утверждении Положения о департаменте экономики и стратегического развития администрации муниципального образования  городской округ город-курорт Сочи Краснодарского края" от 15.01.2021 №1,1) подп. 2.3 п. 2 ; 
2) подп. 1.1.1.1.-1.1.1.2. п. 1.1.1. прил. 3; 
3) п. 2.5 разд. 2 прил. 2,1) с 23.09.2021 по 31.12.2999; 
2) с 01.01.2022 по 31.12.2099; 
3) с 15.01.2021 по 31.12.2999</t>
  </si>
  <si>
    <t>Полномочия в сфере стратегического планирования, предусмотренными Федеральным законом от 28 июня 2014 года № 172-ФЗ "О стратегическом планировании в Российской Федерации"</t>
  </si>
  <si>
    <t>4.02.00.0.015</t>
  </si>
  <si>
    <t>62.1.03.10720</t>
  </si>
  <si>
    <t>с 27.12.2020 по 31.12.2999</t>
  </si>
  <si>
    <t xml:space="preserve">подп. 10 п. 1 ст. 14 </t>
  </si>
  <si>
    <t>Решение Городского Cобрания Сочи "Об утверждении положения об избирательной комиссии муниципального образования городской округ город-курорт Сочи Краснодарского края" от 24.12.2020 №77</t>
  </si>
  <si>
    <t>Финаносове обеспечение мероприятий направленных на повышение правовой культуры избирателей и организаторов выборов муниципального образования город-курорт Сочи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</si>
  <si>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</si>
  <si>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Финансовое обеспечение мероприятий направленных на повышение правовой культуры избирателей и организаторов выборов муниципального образования город-курорт Сочи</t>
  </si>
  <si>
    <t>402000013,922,Финансовое обеспечение мероприятий направленных на повышение правовой культуры избирателей и организаторов выборов муниципального образования город-курорт Сочи,Решение Городского Cобрания Сочи "Об утверждении положения об избирательной комиссии муниципального образования городской округ город-курорт Сочи Краснодарского края" от 24.12.2020 №77,подп. 10 п. 1 ст. 14 ,с 27.12.2020 по 31.12.2999</t>
  </si>
  <si>
    <t>62.1.02.00190</t>
  </si>
  <si>
    <t>402000013,922,Финансовое обеспечение деятельности избирательной комиссии муниципального образования город-курорт Сочи,Решение Городского Cобрания Сочи "Об утверждении положения об избирательной комиссии муниципального образования городской округ город-курорт Сочи Краснодарского края" от 24.12.2020 №77,подп. 2 п. 1 ст. 14 ,с 27.12.2020 по 31.12.2999</t>
  </si>
  <si>
    <t xml:space="preserve">подп. 2 п. 1 ст. 14 </t>
  </si>
  <si>
    <t>Финансовое обеспечение деятельности избирательной комиссии муниципального образования город-курорт Сочи</t>
  </si>
  <si>
    <t>1) с 27.12.2020 по 31.12.2999; 
2) с 18.10.2020 по 31.12.2020; 
3) с 18.10.2020 по 31.12.2020</t>
  </si>
  <si>
    <t xml:space="preserve">1) подп. 2 п. 1 ст. 14 ; 
2) п. 2 ; 
3) ст. 1-2 </t>
  </si>
  <si>
    <t>1) Решение Городского Cобрания Сочи "Об утверждении положения об избирательной комиссии муниципального образования городской округ город-курорт Сочи Краснодарского края" от 24.12.2020 №77;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t>
  </si>
  <si>
    <t>402000013,922,Финансовое обеспечение деятельности избирательной комиссии муниципального образования город-курорт Сочи,1) Решение Городского Cобрания Сочи "Об утверждении положения об избирательной комиссии муниципального образования городской округ город-курорт Сочи Краснодарского края" от 24.12.2020 №77;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№37,1) подп. 2 п. 1 ст. 14 ; 
2) п. 2 ; 
3) ст. 1-2 ,1) с 27.12.2020 по 31.12.2999; 
2) с 18.10.2020 по 31.12.2020; 
3) с 18.10.2020 по 31.12.2020</t>
  </si>
  <si>
    <t>62.1.01.00190</t>
  </si>
  <si>
    <t>1) подп. 1 п. 1 ст. 14 ; 
2) ст. 10 ; 
3) п. 4 прил. 1</t>
  </si>
  <si>
    <t>Финансовое обеспечение деятельности членов избирательной комиссии муниципального образования город-курорт Сочи</t>
  </si>
  <si>
    <t>402000013,922,Финансовое обеспечение деятельности членов избирательной комиссии муниципального образования город-курорт Сочи,1) Решение Городского Cобрания Сочи "Об утверждении положения об избирательной комиссии муниципального образования городской округ город-курорт Сочи Краснодарского края" от 24.12.2020 №77;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№37,1) подп. 1 п. 1 ст. 14 ; 
2) ст. 10 ; 
3) п. 4 прил. 1,1) с 27.12.2020 по 31.12.2999; 
2) с 18.10.2020 по 31.12.2020; 
3) с 18.10.2020 по 31.12.2020</t>
  </si>
  <si>
    <t>4.02.00.0.013</t>
  </si>
  <si>
    <t>10.3.02.00590</t>
  </si>
  <si>
    <t>1) с 11.04.2022 по 31.12.2999; 
2) с 18.05.2011 по 31.12.2999; 
3) с 01.01.2022 по 31.12.2099</t>
  </si>
  <si>
    <t>1) абз. 10,11 подп. 2.1.,3.1 п. 2,3 прил. 1; 
2) п. 1-2 ; 
3) подп. 1.1.2.1 п. 1.1.2 прил. 5</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</si>
  <si>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 создании муниципального казенного учреждения города Сочи "Управление капитального ремонта" от 28.04.2011 №771;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t>
  </si>
  <si>
    <t>Осуществление расходов на обеспечение деятельности(оказание услуг)муниципальн.учрежд в рамках реализации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t>
  </si>
  <si>
    <t>402000008,923,Осуществление расходов на обеспечение деятельности(оказание услуг)муниципальн.учрежд в рамках реализации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 создании муниципального казенного учреждения города Сочи "Управление капитального ремонта" от 28.04.2011 №771;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№2848,1) абз. 10,11 подп. 2.1.,3.1 п. 2,3 прил. 1; 
2) п. 1-2 ; 
3) подп. 1.1.2.1 п. 1.1.2 прил. 5,1) с 11.04.2022 по 31.12.2999; 
2) с 18.05.2011 по 31.12.2999; 
3) с 01.01.2022 по 31.12.2099</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</si>
  <si>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</si>
  <si>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 абз. 10,11 подп. 2.1,3.1 п. 2,3 прил. 1; 
2) п. 1-2 ; 
3) подп. 1.1.2.1 п. 1.1.2 прил. 5</t>
  </si>
  <si>
    <t>402000008,923,Осуществление расходов на обеспечение деятельности(оказание услуг)муниципальн.учрежд в рамках реализации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 создании муниципального казенного учреждения города Сочи "Управление капитального ремонта" от 28.04.2011 №771;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№2848,1) абз. 10,11 подп. 2.1,3.1 п. 2,3 прил. 1; 
2) п. 1-2 ; 
3) подп. 1.1.2.1 п. 1.1.2 прил. 5,1) с 11.04.2022 по 31.12.2999; 
2) с 18.05.2011 по 31.12.2999; 
3) с 01.01.2022 по 31.12.2099</t>
  </si>
  <si>
    <t>1) с 11.04.2022 по 31.12.2999; 
2) с 18.05.2011 по 31.12.2999; 
3) с 10.02.2021 по 31.12.2999; 
4) с 01.01.2022 по 31.12.2099</t>
  </si>
  <si>
    <t>1) абз. 10,11 подп. 2.1.,3.1 п. 2,3 прил. 1; 
2) п. 1-2 ; 
3) п. 1-4 ; 
4) подп. 1.1.2.1 п. 1.1.2 прил. 5</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</si>
  <si>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 создании муниципального казенного учреждения города Сочи "Управление капитального ремонта" от 28.04.2011 №771; 
3)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t>
  </si>
  <si>
    <t>402000008,923,Осуществление расходов на обеспечение деятельности(оказание услуг)муниципальн.учрежд в рамках реализации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 создании муниципального казенного учреждения города Сочи "Управление капитального ремонта" от 28.04.2011 №771; 
3)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№2848,1) абз. 10,11 подп. 2.1.,3.1 п. 2,3 прил. 1; 
2) п. 1-2 ; 
3) п. 1-4 ; 
4) подп. 1.1.2.1 п. 1.1.2 прил. 5,1) с 11.04.2022 по 31.12.2999; 
2) с 18.05.2011 по 31.12.2999; 
3) с 10.02.2021 по 31.12.2999; 
4) с 01.01.2022 по 31.12.2099</t>
  </si>
  <si>
    <t>24.1.05.00590</t>
  </si>
  <si>
    <t>402000008,918,Осуществление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общественной инфраструктуры",,,</t>
  </si>
  <si>
    <t>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общественной инфраструктуры"</t>
  </si>
  <si>
    <t>1) с 11.04.2022 по 31.12.2999; 
2) с 01.01.2022 по 31.12.2099; 
3) с 18.05.2011 по 31.12.2999</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</si>
  <si>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инфраструктуры города Сочи" от 06.12.2021 №2777; 
3) Постановление администрации города Сочи "О создании муниципального казенного учреждения города Сочи "Управление капитального строительства" от 28.04.2011 №772</t>
  </si>
  <si>
    <t>13.1.03.00590</t>
  </si>
  <si>
    <t>402000008,902,Осуществление расходов на обеспечение деятельности (оказание услуг) муниципальных учреждений в рамках реализации муниципальной программы"Информационное освещение деятельности органов местного самоуправления муниципального образования  город-курорт Сочи",1) Постановление администрации города Сочи "Об утверждении Положения о расходных обязательств по обеспечению доступа к информации о деятельности органов местного самоуправления муниципального образования городской округ город-курорт Сочи Краснодарского края " от 18.03.2021 №377; 
2) Постановление администрации города Сочи "О создании муниципального казенного учреждения города Сочи "Агентство инноваций и коммуникаций" от 22.04.2019 №603;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"Информационное освещение деятельности органов местного самоуправления города Сочи" от 24.11.2021 №2696,1) п. 3,5 прил. 1; 
2) п. 1-4 ; 
3) подп. 2.1.1. п. 2.1. прил. 3,1) с 18.03.2021 по 31.12.2999; 
2) с 27.04.2019 по 31.12.2999; 
3) с 01.01.2022 по 31.12.2099</t>
  </si>
  <si>
    <t>1) с 18.03.2021 по 31.12.2999; 
2) с 27.04.2019 по 31.12.2999; 
3) с 01.01.2022 по 31.12.2099</t>
  </si>
  <si>
    <t>1) п. 3,5 прил. 1; 
2) п. 1-4 ; 
3) подп. 2.1.1. п. 2.1. прил. 3</t>
  </si>
  <si>
    <t>1) Постановление администрации города Сочи "Об утверждении Положения о расходных обязательств по обеспечению доступа к информации о деятельности органов местного самоуправления муниципального образования городской округ город-курорт Сочи Краснодарского края " от 18.03.2021 №377; 
2) Постановление администрации города Сочи "О создании муниципального казенного учреждения города Сочи "Агентство инноваций и коммуникаций" от 22.04.2019 №603;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"Информационное освещение деятельности органов местного самоуправления города Сочи" от 24.11.2021 №2696</t>
  </si>
  <si>
    <t>Осуществление расходов на обеспечение деятельности (оказание услуг) муниципальных учреждений в рамках реализации муниципальной программы"Информационное освещение деятельности органов местного самоуправления муниципального образования  город-курорт Сочи"</t>
  </si>
  <si>
    <t>1) с 18.03.2021 по 31.12.2999; 
2) с 27.04.2019 по 31.12.2999; 
3) с 10.02.2021 по 31.12.2999; 
4) с 01.01.2022 по 31.12.2099</t>
  </si>
  <si>
    <t>1) п. 3,5 прил. 1; 
2) п. 1-4 ; 
3) п. 1-4 ; 
4) подп. 2.1.1 п. 2.1 прил. 3</t>
  </si>
  <si>
    <t>1) Постановление администрации города Сочи "Об утверждении Положения о расходных обязательств по обеспечению доступа к информации о деятельности органов местного самоуправления муниципального образования городской округ город-курорт Сочи Краснодарского края " от 18.03.2021 №377; 
2) Постановление администрации города Сочи "О создании муниципального казенного учреждения города Сочи "Агентство инноваций и коммуникаций" от 22.04.2019 №603; 
3)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"Информационное освещение деятельности органов местного самоуправления города Сочи" от 24.11.2021 №2696</t>
  </si>
  <si>
    <t>402000008,902,Осуществление расходов на обеспечение деятельности (оказание услуг) муниципальных учреждений в рамках реализации муниципальной программы"Информационное освещение деятельности органов местного самоуправления муниципального образования  город-курорт Сочи",1) Постановление администрации города Сочи "Об утверждении Положения о расходных обязательств по обеспечению доступа к информации о деятельности органов местного самоуправления муниципального образования городской округ город-курорт Сочи Краснодарского края " от 18.03.2021 №377; 
2) Постановление администрации города Сочи "О создании муниципального казенного учреждения города Сочи "Агентство инноваций и коммуникаций" от 22.04.2019 №603; 
3)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"Информационное освещение деятельности органов местного самоуправления города Сочи" от 24.11.2021 №2696,1) п. 3,5 прил. 1; 
2) п. 1-4 ; 
3) п. 1-4 ; 
4) подп. 2.1.1 п. 2.1 прил. 3,1) с 18.03.2021 по 31.12.2999; 
2) с 27.04.2019 по 31.12.2999; 
3) с 10.02.2021 по 31.12.2999; 
4) с 01.01.2022 по 31.12.2099</t>
  </si>
  <si>
    <t>52.2.05.00590</t>
  </si>
  <si>
    <t>1) с 21.03.2020 по 31.12.2999; 
2) с 10.02.2021 по 31.12.2999; 
3) с 30.04.2020 по 31.12.2999</t>
  </si>
  <si>
    <t xml:space="preserve">1) п. 1 ; 
2) п. 1-4 ; 
3) п. 1,2 </t>
  </si>
  <si>
    <t>1) Решение Городского Cобрания Сочи "О создании муниципального бюджетного учреждения города Сочи "Центр проведения торгов" от 19.03.2020 №29;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Распоряжение администрации города Сочи "Об утверждении структуры и штатной численности муниципального бюджетного учреждения города Сочи "Центр проведения торгов" от 20.04.2020 №132-р</t>
  </si>
  <si>
    <t>Осуществление расходов на обеспечение деятельности (оказание услуг) муниципальных  учреждений в сфере организации закупок товаров, работ и услуг</t>
  </si>
  <si>
    <t>402000008,902,Осуществление расходов на обеспечение деятельности (оказание услуг) муниципальных  учреждений в сфере организации закупок товаров, работ и услуг,1) Решение Городского Cобрания Сочи "О создании муниципального бюджетного учреждения города Сочи "Центр проведения торгов" от 19.03.2020 №29;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Распоряжение администрации города Сочи "Об утверждении структуры и штатной численности муниципального бюджетного учреждения города Сочи "Центр проведения торгов" от 20.04.2020 №132-р,1) п. 1 ; 
2) п. 1-4 ; 
3) п. 1,2 ,1) с 21.03.2020 по 31.12.2999; 
2) с 10.02.2021 по 31.12.2999; 
3) с 30.04.2020 по 31.12.2999</t>
  </si>
  <si>
    <t>1) с 01.02.2022 по 31.12.2999; 
2) с 18.04.2012 по 31.12.2999; 
3) с 01.01.2022 по 31.12.2099</t>
  </si>
  <si>
    <t>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информатизации и связи" от 01.02.2022 №187; 
2) Постановление администрации города Сочи "О создании муниципального казенного учреждения "Электронный Сочи" от 11.04.2012 №729;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информационного общества и формирование электронного правительства в городе Сочи" от 25.11.2021 №2709</t>
  </si>
  <si>
    <t>25.1.02.00590</t>
  </si>
  <si>
    <t>1) абз. 11,12 подп. 3.2 п. 2,3 прил. 1; 
2) п. 1-3 ; 
3) подп. 1.1.2.1 п. 1.1.2 прил. 1</t>
  </si>
  <si>
    <t>Осуществление расходов на обеспечение деятельности (оказание услуг) муниципал. учрежд. в рамках реализации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t>
  </si>
  <si>
    <t>402000008,902,Осуществление расходов на обеспечение деятельности (оказание услуг) муниципал. учрежд. в рамках реализации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информатизации и связи" от 01.02.2022 №187; 
2) Постановление администрации города Сочи "О создании муниципального казенного учреждения "Электронный Сочи" от 11.04.2012 №729;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информационного общества и формирование электронного правительства в городе Сочи" от 25.11.2021 №2709,1) абз. 11,12 подп. 3.2 п. 2,3 прил. 1; 
2) п. 1-3 ; 
3) подп. 1.1.2.1 п. 1.1.2 прил. 1,1) с 01.02.2022 по 31.12.2999; 
2) с 18.04.2012 по 31.12.2999; 
3) с 01.01.2022 по 31.12.2099</t>
  </si>
  <si>
    <t>Осуществление расходов на обеспечение деятельности (оказание услуг) муниципальных учреждений в рамках муниципальной программы "Развитие информационного общества и формирование электронного правительства в муниципальном образовании город-курорт Сочи"</t>
  </si>
  <si>
    <t>402000008,902,Осуществление расходов на обеспечение деятельности (оказание услуг) муниципальных учреждений в рамках муниципальной программы "Развитие информационного общества и формирование электронного правительства в муниципальном образовании город-курорт Сочи",1)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информатизации и связи" от 01.02.2022 №187; 
2) Постановление администрации города Сочи "О создании муниципального казенного учреждения "Электронный Сочи" от 11.04.2012 №729;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информационного общества и формирование электронного правительства в городе Сочи" от 25.11.2021 №2709,1) абз. 11,12 подп. 3.2 п. 2,3 прил. 1; 
2) п. 1-3 ; 
3) подп. 1.1.2.1 п. 1.1.2 прил. 1,1) с 01.02.2022 по 31.12.2999; 
2) с 18.04.2012 по 31.12.2999; 
3) с 01.01.2022 по 31.12.2099</t>
  </si>
  <si>
    <t>1) с 01.02.2022 по 31.12.2999; 
2) с 10.02.2021 по 31.12.2999; 
3) с 18.04.2012 по 31.12.2999; 
4) с 01.01.2022 по 31.12.2099</t>
  </si>
  <si>
    <t>1) абз. 11,12 подп. 3.2 п. 2,3 прил. 1; 
2) п. 1-4 ; 
3) п. 1-3 ; 
4) подп. 1.1.2.1 п. 1.1.2 прил. 1</t>
  </si>
  <si>
    <t>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информатизации и связи" от 01.02.2022 №187;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 создании муниципального казенного учреждения "Электронный Сочи" от 11.04.2012 №729;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информационного общества и формирование электронного правительства в городе Сочи" от 25.11.2021 №2709</t>
  </si>
  <si>
    <t>402000008,902,Осуществление расходов на обеспечение деятельности (оказание услуг) муниципальных учреждений в рамках муниципальной программы "Развитие информационного общества и формирование электронного правительства в муниципальном образовании город-курорт Сочи",1)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информатизации и связи" от 01.02.2022 №187;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 создании муниципального казенного учреждения "Электронный Сочи" от 11.04.2012 №729;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информационного общества и формирование электронного правительства в городе Сочи" от 25.11.2021 №2709,1) абз. 11,12 подп. 3.2 п. 2,3 прил. 1; 
2) п. 1-4 ; 
3) п. 1-3 ; 
4) подп. 1.1.2.1 п. 1.1.2 прил. 1,1) с 01.02.2022 по 31.12.2999; 
2) с 10.02.2021 по 31.12.2999; 
3) с 18.04.2012 по 31.12.2999; 
4) с 01.01.2022 по 31.12.2099</t>
  </si>
  <si>
    <t>27.1.02.00590</t>
  </si>
  <si>
    <t>402000008,902,Расходы на обеспечение деятельности (оказание услуг) муниципальных учреждений в рамках муниципальной программы муниципального образования городской округ  
город-курорт Cочи Краснодарского края "Развитие и поддержка сельского хозяйства в городе Сочи",,,</t>
  </si>
  <si>
    <t>Расходы на обеспечение деятельности (оказание услуг) муниципальных учреждений в рамках муниципальной программы муниципального образования городской округ  
город-курорт Cочи Краснодарского края "Развитие и поддержка сельского хозяйства в городе Сочи"</t>
  </si>
  <si>
    <t>52.2.01.09010</t>
  </si>
  <si>
    <t>с 09.06.2011 по 31.12.2999</t>
  </si>
  <si>
    <t xml:space="preserve">п. 4 </t>
  </si>
  <si>
    <t>Постановление администрации города Сочи "О создании муниципального казенного учреждения города Сочи "Учреждение по обеспечению деятельности администрации города Сочи" от 09.06.2011 №1107</t>
  </si>
  <si>
    <t>Приобретение муниципальными учреждениями движимого имущества  для обеспечения хозяйственного обслуживания местной  администрации</t>
  </si>
  <si>
    <t>402000008,902,Приобретение муниципальными учреждениями движимого имущества  для обеспечения хозяйственного обслуживания местной  администрации,Постановление администрации города Сочи "О создании муниципального казенного учреждения города Сочи "Учреждение по обеспечению деятельности администрации города Сочи" от 09.06.2011 №1107,п. 4 ,с 09.06.2011 по 31.12.2999</t>
  </si>
  <si>
    <t>52.2.01.00590</t>
  </si>
  <si>
    <t>402000008,902,Осуществление расходов на обеспечение деятельности (оказание услуг) муниципального учреждения  по обеспечению хозяйственного обслуживания местной администрации,Постановление администрации города Сочи "О создании муниципального казенного учреждения города Сочи "Учреждение по обеспечению деятельности администрации города Сочи" от 09.06.2011 №1107,п. 4 ,с 09.06.2011 по 31.12.2999</t>
  </si>
  <si>
    <t>Осуществление расходов на обеспечение деятельности (оказание услуг) муниципального учреждения  по обеспечению хозяйственного обслуживания местной администрации</t>
  </si>
  <si>
    <t>1) с 09.06.2011 по 31.12.2999; 
2) с 10.02.2021 по 31.12.2999</t>
  </si>
  <si>
    <t xml:space="preserve">1) п. 4 ; 
2) п. 1-4 </t>
  </si>
  <si>
    <t>1) Постановление администрации города Сочи "О создании муниципального казенного учреждения города Сочи "Учреждение по обеспечению деятельности администрации города Сочи" от 09.06.2011 №1107;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t>
  </si>
  <si>
    <t>402000008,902,Осуществление расходов на обеспечение деятельности (оказание услуг) муниципального учреждения  по обеспечению хозяйственного обслуживания местной администрации,1) Постановление администрации города Сочи "О создании муниципального казенного учреждения города Сочи "Учреждение по обеспечению деятельности администрации города Сочи" от 09.06.2011 №1107;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№3,1) п. 4 ; 
2) п. 1-4 ,1) с 09.06.2011 по 31.12.2999; 
2) с 10.02.2021 по 31.12.2999</t>
  </si>
  <si>
    <t>4.02.00.0.008</t>
  </si>
  <si>
    <t>53.1.01.10150</t>
  </si>
  <si>
    <t>с 06.08.2021 по 31.12.2999</t>
  </si>
  <si>
    <t xml:space="preserve">п. 7.1 разд. 7 </t>
  </si>
  <si>
    <t>Решение Городского Cобрания Сочи "Об утверждении Порядка управления муниципальным долгом" от 28.07.2021 №87</t>
  </si>
  <si>
    <t>Обслуживание и погашение муниципального долга</t>
  </si>
  <si>
    <t>402000003,902,Обслуживание и погашение муниципального долга,Решение Городского Cобрания Сочи "Об утверждении Порядка управления муниципальным долгом" от 28.07.2021 №87,п. 7.1 разд. 7 ,с 06.08.2021 по 31.12.2999</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</si>
  <si>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</si>
  <si>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4.02.00.0.003</t>
  </si>
  <si>
    <t>52.1.02.00190</t>
  </si>
  <si>
    <t>1) с 28.12.2020 по 31.12.2999; 
2) с 18.10.2020 по 31.12.2020; 
3) с 18.10.2020 по 31.12.2020; 
4) с 18.02.2021 по 31.12.2999; 
5) с 31.12.2020 по 31.12.2999</t>
  </si>
  <si>
    <t xml:space="preserve">1) п. 3 прил. 1; 
2) п. 2 ; 
3) п. 1-6 прил. 1; 
4) п. 2 ; 
5) п. 5.13 </t>
  </si>
  <si>
    <t>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 порядке исчисления и выплаты премии муниципальным служащим в администрации муниципального образования городской округ город-курорт Сочи Краснодарского края" от 18.02.2021 №200; 
5) Решение Городского Cобрания Сочи "Об утверждении Положения об администрации Центрального внутригородского района муниципального образования городской округ город-курорт Сочи Краснодарского края" от 28.12.2020 №108</t>
  </si>
  <si>
    <t>Осуществление расходов на обеспечение функций органов местного самоуправления местной администрации</t>
  </si>
  <si>
    <t>402000002,992,Осуществление расходов на обеспечение функций органов местного самоуправления местной администрации,1)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 порядке исчисления и выплаты премии муниципальным служащим в администрации муниципального образования городской округ город-курорт Сочи Краснодарского края" от 18.02.2021 №200; 
5) Решение Городского Cобрания Сочи "Об утверждении Положения об администрации Центрального внутригородского района муниципального образования городской округ город-курорт Сочи Краснодарского края" от 28.12.2020 №108,1) п. 3 прил. 1; 
2) п. 2 ; 
3) п. 1-6 прил. 1; 
4) п. 2 ; 
5) п. 5.13 ,1) с 28.12.2020 по 31.12.2999; 
2) с 18.10.2020 по 31.12.2020; 
3) с 18.10.2020 по 31.12.2020; 
4) с 18.02.2021 по 31.12.2999; 
5) с 31.12.2020 по 31.12.2999</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</si>
  <si>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</si>
  <si>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50.1.03.00190</t>
  </si>
  <si>
    <t>402000002,991,Финансовое обеспечение деятельности Городского Собрания Сочи,1) Решение Городского Cобрания Сочи "Об утверждении структуры Городского Собрания Сочи муниципального образования городской округ город-курорт Сочи Краснодарского края" от 23.09.2020 №4; 
2) Решение Городского Cобрания Сочи "О принятии регламента работы Городского Собрания Сочи муниципального образования городской округ город-курорт Сочи Краснодарского края" от 23.09.2020 №3,1) п. 1 ; 
2) ст. 75 прил. 1,1) с 23.09.2020 по 31.12.2999; 
2) с 26.09.2020 по 31.12.2999</t>
  </si>
  <si>
    <t>1) с 23.09.2020 по 31.12.2999; 
2) с 26.09.2020 по 31.12.2999</t>
  </si>
  <si>
    <t>1) п. 1 ; 
2) ст. 75 прил. 1</t>
  </si>
  <si>
    <t>1) Решение Городского Cобрания Сочи "Об утверждении структуры Городского Собрания Сочи муниципального образования городской округ город-курорт Сочи Краснодарского края" от 23.09.2020 №4; 
2) Решение Городского Cобрания Сочи "О принятии регламента работы Городского Собрания Сочи муниципального образования городской округ город-курорт Сочи Краснодарского края" от 23.09.2020 №3</t>
  </si>
  <si>
    <t>Финансовое обеспечение деятельности Городского Собрания Сочи</t>
  </si>
  <si>
    <t>1) с 23.09.2020 по 31.12.2999; 
2) с 18.10.2020 по 31.12.2020; 
3) с 18.10.2020 по 31.12.2020; 
4) с 18.10.2020 по 31.12.2020; 
5) с 26.09.2020 по 31.12.2999; 
6) с 08.10.2020 по 31.12.2020</t>
  </si>
  <si>
    <t xml:space="preserve">1) п. 1 ; 
2) п. 1-3 ; 
3) п. 1-2 ; 
4) п. 1 ; 
5) ст. 13,19,75 прил. 1; 
6) п. 2 </t>
  </si>
  <si>
    <t>1) Решение Городского Cобрания Сочи "Об утверждении структуры Городского Собрания Сочи муниципального образования городской округ город-курорт Сочи Краснодарского края" от 23.09.2020 №4; 
2) Решение Городского Cобрания Сочи "Об оплате труда работников органов местного самоуправления и избирательной комиссии муниципального образования городской округ город-курорт Сочи Краснодарского края , замещающих должности, не относящиеся к должностям муниципальной службы муниципального образования городской округ город-курорт Сочи Краснодарского края" от 08.10.2020 №36; 
3)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4)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5) Решение Городского Cобрания Сочи "О принятии регламента работы Городского Собрания Сочи муниципального образования городской округ город-курорт Сочи Краснодарского края" от 23.09.2020 №3; 
6) Решение Городского Cобрания Сочи "О порядке выплаты депутатам Городского собрания Сочи муниципального образования городской округ город-курорт Сочи Краснодарского края денежной компенсации расходов на выполнение депутатских полномочий" от 08.10.2020 №18</t>
  </si>
  <si>
    <t>402000002,991,Финансовое обеспечение деятельности Городского Собрания Сочи,1) Решение Городского Cобрания Сочи "Об утверждении структуры Городского Собрания Сочи муниципального образования городской округ город-курорт Сочи Краснодарского края" от 23.09.2020 №4; 
2) Решение Городского Cобрания Сочи "Об оплате труда работников органов местного самоуправления и избирательной комиссии муниципального образования городской округ город-курорт Сочи Краснодарского края , замещающих должности, не относящиеся к должностям муниципальной службы муниципального образования городской округ город-курорт Сочи Краснодарского края" от 08.10.2020 №36; 
3)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4)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5) Решение Городского Cобрания Сочи "О принятии регламента работы Городского Собрания Сочи муниципального образования городской округ город-курорт Сочи Краснодарского края" от 23.09.2020 №3; 
6) Решение Городского Cобрания Сочи "О порядке выплаты депутатам Городского собрания Сочи муниципального образования городской округ город-курорт Сочи Краснодарского края денежной компенсации расходов на выполнение депутатских полномочий" от 08.10.2020 №18,1) п. 1 ; 
2) п. 1-3 ; 
3) п. 1-2 ; 
4) п. 1 ; 
5) ст. 13,19,75 прил. 1; 
6) п. 2 ,1) с 23.09.2020 по 31.12.2999; 
2) с 18.10.2020 по 31.12.2020; 
3) с 18.10.2020 по 31.12.2020; 
4) с 18.10.2020 по 31.12.2020; 
5) с 26.09.2020 по 31.12.2999; 
6) с 08.10.2020 по 31.12.2020</t>
  </si>
  <si>
    <t>50.1.02.00190</t>
  </si>
  <si>
    <t>1) с 23.09.2020 по 31.12.2999; 
2) с 18.10.2020 по 31.12.2020; 
3) с 26.09.2020 по 31.12.2999</t>
  </si>
  <si>
    <t>1) п. 1 ; 
2) п. 1-2 ; 
3) подп. 1.10 п. 1 ст. 13 прил. 1</t>
  </si>
  <si>
    <t>1) Решение Городского Cобрания Сочи "Об утверждении структуры Городского Собрания Сочи муниципального образования городской округ город-курорт Сочи Краснодарского края" от 23.09.2020 №4; 
2)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городской округ город-курорт Сочи Краснодарского края " от 08.10.2020 №34; 
3) Решение Городского Cобрания Сочи "О принятии регламента работы Городского Собрания Сочи муниципального образования городской округ город-курорт Сочи Краснодарского края" от 23.09.2020 №3</t>
  </si>
  <si>
    <t>Финансовое обеспечение деятельности депутатов Городского Собрания Сочи</t>
  </si>
  <si>
    <t>402000002,991,Финансовое обеспечение деятельности депутатов Городского Собрания Сочи,1) Решение Городского Cобрания Сочи "Об утверждении структуры Городского Собрания Сочи муниципального образования городской округ город-курорт Сочи Краснодарского края" от 23.09.2020 №4; 
2)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городской округ город-курорт Сочи Краснодарского края " от 08.10.2020 №34; 
3) Решение Городского Cобрания Сочи "О принятии регламента работы Городского Собрания Сочи муниципального образования городской округ город-курорт Сочи Краснодарского края" от 23.09.2020 №3,1) п. 1 ; 
2) п. 1-2 ; 
3) подп. 1.10 п. 1 ст. 13 прил. 1,1) с 23.09.2020 по 31.12.2999; 
2) с 18.10.2020 по 31.12.2020; 
3) с 26.09.2020 по 31.12.2999</t>
  </si>
  <si>
    <t>50.1.01.00190</t>
  </si>
  <si>
    <t>Финансовое обеспечение деятельности председателя Городского Собрания Сочи</t>
  </si>
  <si>
    <t>402000002,991,Финансовое обеспечение деятельности председателя Городского Собрания Сочи,1) Решение Городского Cобрания Сочи "Об утверждении структуры Городского Собрания Сочи муниципального образования городской округ город-курорт Сочи Краснодарского края" от 23.09.2020 №4; 
2)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городской округ город-курорт Сочи Краснодарского края " от 08.10.2020 №34; 
3) Решение Городского Cобрания Сочи "О принятии регламента работы Городского Собрания Сочи муниципального образования городской округ город-курорт Сочи Краснодарского края" от 23.09.2020 №3,1) п. 1 ; 
2) п. 1-2 ; 
3) подп. 1.10 п. 1 ст. 13 прил. 1,1) с 23.09.2020 по 31.12.2999; 
2) с 18.10.2020 по 31.12.2020; 
3) с 26.09.2020 по 31.12.2999</t>
  </si>
  <si>
    <t>1) с 28.12.2020 по 31.12.2999; 
2) с 31.12.2020 по 31.12.2999; 
3) с 18.10.2020 по 31.12.2020; 
4) с 18.10.2020 по 31.12.2020</t>
  </si>
  <si>
    <t xml:space="preserve">1) прил. 1; 
2) п. 5.13 ; 
3) п. 1-2 ; 
4) п. 1 </t>
  </si>
  <si>
    <t>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администрации Хостинского внутригородского района муниципального образования городской округ город-курорт Сочи Краснодарского края" от 28.12.2020 №110; 
3)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4)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t>
  </si>
  <si>
    <t>402000002,982,Осуществление расходов на обеспечение функций органов местного самоуправления местной администрации,1)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администрации Хостинского внутригородского района муниципального образования городской округ город-курорт Сочи Краснодарского края" от 28.12.2020 №110; 
3)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4)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№37,1) прил. 1; 
2) п. 5.13 ; 
3) п. 1-2 ; 
4) п. 1 ,1) с 28.12.2020 по 31.12.2999; 
2) с 31.12.2020 по 31.12.2999; 
3) с 18.10.2020 по 31.12.2020; 
4) с 18.10.2020 по 31.12.2020</t>
  </si>
  <si>
    <t>1) с 28.12.2020 по 31.12.2999; 
2) с 18.10.2020 по 31.12.2020; 
3) с 18.10.2020 по 31.12.2020; 
4) с 28.12.2020 по 31.12.2999; 
5) с 18.02.2021 по 31.12.2999</t>
  </si>
  <si>
    <t xml:space="preserve">1) п. 3 ; 
2) п. 1 ; 
3) п. 1 ; 
4) п. 5.13 </t>
  </si>
  <si>
    <t>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Решение Городского Cобрания Сочи "Об утверждении Положения об администрации Лазаревского внутригородского района муниципального образования городской округ город-курорт Сочи Краснодарского края" от 28.12.2020 №111; 
5) Постановление администрации города Сочи "О порядке исчисления и выплаты премии муниципальным служащим в администрации муниципального образования городской округ город-курорт Сочи Краснодарского края" от 18.02.2021 №200</t>
  </si>
  <si>
    <t>402000002,972,Осуществление расходов на обеспечение функций органов местного самоуправления местной администрации,1)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Решение Городского Cобрания Сочи "Об утверждении Положения об администрации Лазаревского внутригородского района муниципального образования городской округ город-курорт Сочи Краснодарского края" от 28.12.2020 №111; 
5) Постановление администрации города Сочи "О порядке исчисления и выплаты премии муниципальным служащим в администрации муниципального образования городской округ город-курорт Сочи Краснодарского края" от 18.02.2021 №200,1) п. 3 ; 
2) п. 1 ; 
3) п. 1 ; 
4) п. 5.13 ,1) с 28.12.2020 по 31.12.2999; 
2) с 18.10.2020 по 31.12.2020; 
3) с 18.10.2020 по 31.12.2020; 
4) с 28.12.2020 по 31.12.2999; 
5) с 18.02.2021 по 31.12.2999</t>
  </si>
  <si>
    <t>1) с 28.12.2020 по 31.12.2999; 
2) с 18.10.2020 по 31.12.2020; 
3) с 18.10.2020 по 31.12.2020; 
4) с 31.12.2020 по 31.12.2999; 
5) с 18.02.2021 по 31.12.2999</t>
  </si>
  <si>
    <t xml:space="preserve">1) прил. 1; 
2) п. 2 прил. 1; 
3) п. 1-2 ; 
4) п. 5.13 ; 
5) п. 2 </t>
  </si>
  <si>
    <t>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Решение Городского Cобрания Сочи "Об утверждении Положения об администрации Адлерского внутригородского района муниципального образования городской округ город-курорт Сочи Краснодарского края" от 28.12.2020 №109; 
5) Постановление администрации города Сочи "О порядке исчисления и выплаты премии муниципальным служащим в администрации муниципального образования городской округ город-курорт Сочи Краснодарского края" от 18.02.2021 №200</t>
  </si>
  <si>
    <t>402000002,962,Осуществление расходов на обеспечение функций органов местного самоуправления местной администрации,1)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Решение Городского Cобрания Сочи "Об утверждении Положения об администрации Адлерского внутригородского района муниципального образования городской округ город-курорт Сочи Краснодарского края" от 28.12.2020 №109; 
5) Постановление администрации города Сочи "О порядке исчисления и выплаты премии муниципальным служащим в администрации муниципального образования городской округ город-курорт Сочи Краснодарского края" от 18.02.2021 №200,1) прил. 1; 
2) п. 2 прил. 1; 
3) п. 1-2 ; 
4) п. 5.13 ; 
5) п. 2 ,1) с 28.12.2020 по 31.12.2999; 
2) с 18.10.2020 по 31.12.2020; 
3) с 18.10.2020 по 31.12.2020; 
4) с 31.12.2020 по 31.12.2999; 
5) с 18.02.2021 по 31.12.2999</t>
  </si>
  <si>
    <t>22.3.01.00190</t>
  </si>
  <si>
    <t>1) с 20.10.2009 по 31.12.2999; 
2) с 30.07.2020 по 31.12.2999</t>
  </si>
  <si>
    <t xml:space="preserve">1) п. 3.10 разд. 3 ; 
2) п. 1 </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</si>
  <si>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 даче согласия администрации города Сочи на использование собственных материальных ресурсов и финансовых средств для обеспечения деятельности управления по вопросам семьи и детства" от 30.07.2020 №90</t>
  </si>
  <si>
    <t>Расходы на обеспечение функций  органов местного самоуправления</t>
  </si>
  <si>
    <t>402000002,930,Расходы на обеспечение функций  органов местного самоуправления,1)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 даче согласия администрации города Сочи на использование собственных материальных ресурсов и финансовых средств для обеспечения деятельности управления по вопросам семьи и детства" от 30.07.2020 №90,1) п. 3.10 разд. 3 ; 
2) п. 1 ,1) с 20.10.2009 по 31.12.2999; 
2) с 30.07.2020 по 31.12.2999</t>
  </si>
  <si>
    <t>1) с 20.10.2009 по 31.12.2999; 
2) с 18.10.2020 по 31.12.2020; 
3) с 18.10.2020 по 31.12.2020; 
4) с 18.02.2021 по 31.12.2999; 
5) с 31.12.2020 по 31.12.2999; 
6) с 30.07.2020 по 31.12.2999</t>
  </si>
  <si>
    <t xml:space="preserve">1) п. 3.10 разд. 3 ; 
2) п. 1-2 ; 
3) п. 1 ; 
4) п. 1.4. ; 
5) п. 1.9 прил. 1; 
6) п. 1 </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</si>
  <si>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 порядке исчисления и выплаты премии муниципальным служащим в администрации муниципального образования городской округ город-курорт Сочи Краснодарского края" от 18.02.2021 №200; 
5) Решение Городского Cобрания Сочи "Об утверждении Положения об управлении по вопросам семьи и детства администрации муниципального образования городской округ город-курорт Сочи Краснодарского края" от 28.12.2020 №106; 
6) Решение Городского Cобрания Сочи "О даче согласия администрации города Сочи на использование собственных материальных ресурсов и финансовых средств для обеспечения деятельности управления по вопросам семьи и детства" от 30.07.2020 №90</t>
  </si>
  <si>
    <t>402000002,930,Расходы на обеспечение функций  органов местного самоуправления,1)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 порядке исчисления и выплаты премии муниципальным служащим в администрации муниципального образования городской округ город-курорт Сочи Краснодарского края" от 18.02.2021 №200; 
5) Решение Городского Cобрания Сочи "Об утверждении Положения об управлении по вопросам семьи и детства администрации муниципального образования городской округ город-курорт Сочи Краснодарского края" от 28.12.2020 №106; 
6) Решение Городского Cобрания Сочи "О даче согласия администрации города Сочи на использование собственных материальных ресурсов и финансовых средств для обеспечения деятельности управления по вопросам семьи и детства" от 30.07.2020 №90,1) п. 3.10 разд. 3 ; 
2) п. 1-2 ; 
3) п. 1 ; 
4) п. 1.4. ; 
5) п. 1.9 прил. 1; 
6) п. 1 ,1) с 20.10.2009 по 31.12.2999; 
2) с 18.10.2020 по 31.12.2020; 
3) с 18.10.2020 по 31.12.2020; 
4) с 18.02.2021 по 31.12.2999; 
5) с 31.12.2020 по 31.12.2999; 
6) с 30.07.2020 по 31.12.2999</t>
  </si>
  <si>
    <t>10.3.01.00190</t>
  </si>
  <si>
    <t>1) с 28.12.2020 по 31.12.2999; 
2) с 18.10.2020 по 31.12.2020; 
3) с 18.10.2020 по 31.12.2020; 
4) с 18.02.2021 по 31.12.2999; 
5) с 01.01.2022 по 31.12.2099; 
6) с 28.12.2020 по 31.12.2999</t>
  </si>
  <si>
    <t>1) прил. 1; 
2) п. 1-2 ; 
3) п. 1 ; 
4) п. 2 ; 
5) п. 1.1.1.1. прил. 7; 
6) п. 1.8 разд. 1 прил. 1</t>
  </si>
  <si>
    <t>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 порядке исчисления и выплаты премии муниципальным служащим в администрации муниципального образования городской округ город-курорт Сочи Краснодарского края" от 18.02.2021 №200; 
5)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 
6) Решение Городского Cобрания Сочи "Об утверждении Положения о департаменте городского хозяйства администрации муниципального образования городской округ город-курорт Сочи Краснодарского края" от 28.12.2020 №100</t>
  </si>
  <si>
    <t>Осуществление расходов на обеспечение функций  органов местного самоуправления по управлению реализацией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t>
  </si>
  <si>
    <t>402000002,923,Осуществление расходов на обеспечение функций  органов местного самоуправления по управлению реализацией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 порядке исчисления и выплаты премии муниципальным служащим в администрации муниципального образования городской округ город-курорт Сочи Краснодарского края" от 18.02.2021 №200; 
5)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 
6) Решение Городского Cобрания Сочи "Об утверждении Положения о департаменте городского хозяйства администрации муниципального образования городской округ город-курорт Сочи Краснодарского края" от 28.12.2020 №100,1) прил. 1; 
2) п. 1-2 ; 
3) п. 1 ; 
4) п. 2 ; 
5) п. 1.1.1.1. прил. 7; 
6) п. 1.8 разд. 1 прил. 1,1) с 28.12.2020 по 31.12.2999; 
2) с 18.10.2020 по 31.12.2020; 
3) с 18.10.2020 по 31.12.2020; 
4) с 18.02.2021 по 31.12.2999; 
5) с 01.01.2022 по 31.12.2099; 
6) с 28.12.2020 по 31.12.2999</t>
  </si>
  <si>
    <t>18.1.02.00190</t>
  </si>
  <si>
    <t>1) с 28.12.2020 по 31.12.2999; 
2) с 18.10.2020 по 31.12.2020; 
3) с 18.10.2020 по 31.12.2020; 
4) с 01.01.2022 по 31.11.2299; 
5) с 28.12.2020 по 31.12.2999; 
6) с 18.02.2021 по 31.12.2999</t>
  </si>
  <si>
    <t>1) прил. 1; 
2) п. 1-2 ; 
3) п. 1 ; 
5) подп. 1.4 п. 1 прил. 1; 
6) п. 1.3 разд. 1 прил. 1</t>
  </si>
  <si>
    <t>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"Об утверждении мунципальной программы муниципального образования городской округ город-курорт Сочи Краснодарского края "Управление муниципальным имуществом города Сочи" от 25.11.2021 №2711; 
5) Решение Городского Cобрания Сочи "Об утверждении положения о департаменте имущественных отношений администрации муниципального образования городской округ город-курорт Сочи Краснодарского края" от 28.12.2020 №97; 
6) Постановление администрации города Сочи "О порядке исчисления и выплаты премии муниципальным служащим в администрации муниципального образования городской округ город-курорт Сочи Краснодарского края" от 18.02.2021 №200</t>
  </si>
  <si>
    <t xml:space="preserve"> Осуществление расходов на обеспечение функций органов местного самоуправления в рамках реализации муниципальной  программы "Управление муниципальным имуществом города-курорта Сочи" </t>
  </si>
  <si>
    <t>402000002,921, Осуществление расходов на обеспечение функций органов местного самоуправления в рамках реализации муниципальной  программы "Управление муниципальным имуществом города-курорта Сочи" ,1)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"Об утверждении мунципальной программы муниципального образования городской округ город-курорт Сочи Краснодарского края "Управление муниципальным имуществом города Сочи" от 25.11.2021 №2711; 
5) Решение Городского Cобрания Сочи "Об утверждении положения о департаменте имущественных отношений администрации муниципального образования городской округ город-курорт Сочи Краснодарского края" от 28.12.2020 №97; 
6) Постановление администрации города Сочи "О порядке исчисления и выплаты премии муниципальным служащим в администрации муниципального образования городской округ город-курорт Сочи Краснодарского края" от 18.02.2021 №200,1) прил. 1; 
2) п. 1-2 ; 
3) п. 1 ; 
5) подп. 1.4 п. 1 прил. 1; 
6) п. 1.3 разд. 1 прил. 1,1) с 28.12.2020 по 31.12.2999; 
2) с 18.10.2020 по 31.12.2020; 
3) с 18.10.2020 по 31.12.2020; 
4) с 01.01.2022 по 31.11.2299; 
5) с 28.12.2020 по 31.12.2999; 
6) с 18.02.2021 по 31.12.2999</t>
  </si>
  <si>
    <t>1) с 28.12.2020 по 31.12.2999; 
2) с 18.10.2020 по 31.12.2020; 
3) с 18.10.2020 по 31.12.2020; 
4) с 18.02.2021 по 31.12.2999; 
5) с 28.12.2020 по 31.12.2999</t>
  </si>
  <si>
    <t>61.1.03.00190</t>
  </si>
  <si>
    <t>1) с 24.12.2020 по 31.12.2999; 
2) с 18.10.2020 по 31.12.2020; 
3) с 18.10.2020 по 31.12.2020; 
4) с 18.10.2020 по 31.12.2020</t>
  </si>
  <si>
    <t xml:space="preserve">1) п. 1-2 ст. 24 гл. 4 прил. 1; 
2) п. 1-3 ; 
3) п. 1-2 ; 
4) п. 1 </t>
  </si>
  <si>
    <t>1) Решение Городского Cобрания Сочи "Об образовании контрольно-счетного органа муниципального образования городской округ город-курорт Сочи Краснодарского края" от 24.12.2020 №75; 
2) Решение Городского Cобрания Сочи "Об оплате труда работников органов местного самоуправления и избирательной комиссии муниципального образования городской округ город-курорт Сочи Краснодарского края , замещающих должности, не относящиеся к должностям муниципальной службы муниципального образования городской округ город-курорт Сочи Краснодарского края" от 08.10.2020 №36; 
3)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4)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t>
  </si>
  <si>
    <t>Финансовое обеспечение деятельности  Контрольно-счетной палаты муниципального образования город-курорт Сочи</t>
  </si>
  <si>
    <t>402000002,910,Финансовое обеспечение деятельности  Контрольно-счетной палаты муниципального образования город-курорт Сочи,1) Решение Городского Cобрания Сочи "Об образовании контрольно-счетного органа муниципального образования городской округ город-курорт Сочи Краснодарского края" от 24.12.2020 №75; 
2) Решение Городского Cобрания Сочи "Об оплате труда работников органов местного самоуправления и избирательной комиссии муниципального образования городской округ город-курорт Сочи Краснодарского края , замещающих должности, не относящиеся к должностям муниципальной службы муниципального образования городской округ город-курорт Сочи Краснодарского края" от 08.10.2020 №36; 
3)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4)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№37,1) п. 1-2 ст. 24 гл. 4 прил. 1; 
2) п. 1-3 ; 
3) п. 1-2 ; 
4) п. 1 ,1) с 24.12.2020 по 31.12.2999; 
2) с 18.10.2020 по 31.12.2020; 
3) с 18.10.2020 по 31.12.2020; 
4) с 18.10.2020 по 31.12.2020</t>
  </si>
  <si>
    <t>61.1.02.00190</t>
  </si>
  <si>
    <t>1) с 24.12.2020 по 31.12.2999; 
2) с 18.10.2020 по 31.12.2020</t>
  </si>
  <si>
    <t xml:space="preserve">1) п. 1-2 ст. 24 гл. 4 прил. 1; 
2) п. 1,2 </t>
  </si>
  <si>
    <t>1) Решение Городского Cобрания Сочи "Об образовании контрольно-счетного органа муниципального образования городской округ город-курорт Сочи Краснодарского края" от 24.12.2020 №75; 
2)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городской округ город-курорт Сочи Краснодарского края " от 08.10.2020 №34</t>
  </si>
  <si>
    <t>Финансовое обеспечение деятельности аудиторов Контрольно-счетной палаты муниципального образования город-курорт Сочи</t>
  </si>
  <si>
    <t>402000002,910,Финансовое обеспечение деятельности аудиторов Контрольно-счетной палаты муниципального образования город-курорт Сочи,1) Решение Городского Cобрания Сочи "Об образовании контрольно-счетного органа муниципального образования городской округ город-курорт Сочи Краснодарского края" от 24.12.2020 №75; 
2)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городской округ город-курорт Сочи Краснодарского края " от 08.10.2020 №34,1) п. 1-2 ст. 24 гл. 4 прил. 1; 
2) п. 1,2 ,1) с 24.12.2020 по 31.12.2999; 
2) с 18.10.2020 по 31.12.2020</t>
  </si>
  <si>
    <t>61.1.01.00190</t>
  </si>
  <si>
    <t>Финансовое обеспечение деятельности руководителя Контрольно-счетной палаты муниципального образования город-курорт Сочи и его заместителей</t>
  </si>
  <si>
    <t>402000002,910,Финансовое обеспечение деятельности руководителя Контрольно-счетной палаты муниципального образования город-курорт Сочи и его заместителей,1) Решение Городского Cобрания Сочи "Об образовании контрольно-счетного органа муниципального образования городской округ город-курорт Сочи Краснодарского края" от 24.12.2020 №75; 
2)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городской округ город-курорт Сочи Краснодарского края " от 08.10.2020 №34,1) п. 1-2 ст. 24 гл. 4 прил. 1; 
2) п. 1,2 ,1) с 24.12.2020 по 31.12.2999; 
2) с 18.10.2020 по 31.12.2020</t>
  </si>
  <si>
    <t>63.1.01.00190</t>
  </si>
  <si>
    <t>1) с 31.12.2020 по 31.12.2999; 
2) с 18.10.2020 по 31.12.2020; 
3) с 18.10.2020 по 31.12.2020; 
4) с 18.10.2020 по 31.12.2020; 
5) с 31.12.2020 по 31.12.2999</t>
  </si>
  <si>
    <t>1) прил. 1; 
2) п. 1-3 ; 
3) п. 1-2 ; 
4) п. 1 ; 
5) подп. 1.8 разд. 1 прил. 1</t>
  </si>
  <si>
    <t>1) Решение Городского Cобрания Сочи "Об утверждении Положения об управлении финансового контроля администрации муниципального образования городской округ город-курорт Сочи Краснодарскогот края" от 28.12.2020 №105; 
2) Решение Городского Cобрания Сочи "Об оплате труда работников органов местного самоуправления и избирательной комиссии муниципального образования городской округ город-курорт Сочи Краснодарского края , замещающих должности, не относящиеся к должностям муниципальной службы муниципального образования городской округ город-курорт Сочи Краснодарского края" от 08.10.2020 №36; 
3)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4)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5) Решение Городского Cобрания Сочи "Об утверждении Положения об управлении финансового контроля администрации муниципального образования городской округ город-курорт Сочи Краснодарскогот края" от 28.12.2020 №105</t>
  </si>
  <si>
    <t>Финансовое обеспечение деятельности управления финансового контроля администрации города Сочи</t>
  </si>
  <si>
    <t>402000002,908,Финансовое обеспечение деятельности управления финансового контроля администрации города Сочи,1) Решение Городского Cобрания Сочи "Об утверждении Положения об управлении финансового контроля администрации муниципального образования городской округ город-курорт Сочи Краснодарскогот края" от 28.12.2020 №105; 
2) Решение Городского Cобрания Сочи "Об оплате труда работников органов местного самоуправления и избирательной комиссии муниципального образования городской округ город-курорт Сочи Краснодарского края , замещающих должности, не относящиеся к должностям муниципальной службы муниципального образования городской округ город-курорт Сочи Краснодарского края" от 08.10.2020 №36; 
3)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4)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5) Решение Городского Cобрания Сочи "Об утверждении Положения об управлении финансового контроля администрации муниципального образования городской округ город-курорт Сочи Краснодарскогот края" от 28.12.2020 №105,1) прил. 1; 
2) п. 1-3 ; 
3) п. 1-2 ; 
4) п. 1 ; 
5) подп. 1.8 разд. 1 прил. 1,1) с 31.12.2020 по 31.12.2999; 
2) с 18.10.2020 по 31.12.2020; 
3) с 18.10.2020 по 31.12.2020; 
4) с 18.10.2020 по 31.12.2020; 
5) с 31.12.2020 по 31.12.2999</t>
  </si>
  <si>
    <t>60.1.01.00190</t>
  </si>
  <si>
    <t>1) прил. 1; 
2) п. 1-2 ; 
3) п. 1 ; 
4) п. 1 ; 
5) п. 1.10 разд. 1 прил. 1</t>
  </si>
  <si>
    <t>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 порядке исчисления и выплаты премии муниципальным служащим в администрации муниципального образования городской округ город-курорт Сочи Краснодарского края" от 18.02.2021 №200; 
5) Решение Городского Cобрания Сочи "Об утверждении Положения о департаменте по финансам и бюджету администрации муниципального образования городского округа город-курорт Сочи Краснодарского края" от 28.12.2020 №98</t>
  </si>
  <si>
    <t>Осуществление расходов на обеспечение функций  органов местного самоуправления - департамент по финансам и бюджету</t>
  </si>
  <si>
    <t>402000002,905,Осуществление расходов на обеспечение функций  органов местного самоуправления - департамент по финансам и бюджету,1)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 порядке исчисления и выплаты премии муниципальным служащим в администрации муниципального образования городской округ город-курорт Сочи Краснодарского края" от 18.02.2021 №200; 
5) Решение Городского Cобрания Сочи "Об утверждении Положения о департаменте по финансам и бюджету администрации муниципального образования городского округа город-курорт Сочи Краснодарского края" от 28.12.2020 №98,1) прил. 1; 
2) п. 1-2 ; 
3) п. 1 ; 
4) п. 1 ; 
5) п. 1.10 разд. 1 прил. 1,1) с 28.12.2020 по 31.12.2999; 
2) с 18.10.2020 по 31.12.2020; 
3) с 18.10.2020 по 31.12.2020; 
4) с 18.02.2021 по 31.12.2999; 
5) с 28.12.2020 по 31.12.2999</t>
  </si>
  <si>
    <t>1) с 28.12.2020 по 31.12.2999; 
2) с 18.10.2020 по 31.12.2020; 
3) с 18.10.2020 по 31.12.2020; 
4) с 04.03.2021 по 31.12.2999</t>
  </si>
  <si>
    <t>1) прил. 1; 
2) п. 2 ; 
3) ст. 2 прил. 1; 
4) п. 2.1,3.25,1.7,5.4 разд. 5,3,1,2 прил. 1</t>
  </si>
  <si>
    <t>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"Об утверждении Положения об управлении делами администрации муниципального образования городской округ город-курорт Сочи Краснодарского края" от 04.03.2021 №292</t>
  </si>
  <si>
    <t>402000002,902,Осуществление расходов на обеспечение функций органов местного самоуправления местной администрации,1)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"Об утверждении Положения об управлении делами администрации муниципального образования городской округ город-курорт Сочи Краснодарского края" от 04.03.2021 №292,1) прил. 1; 
2) п. 2 ; 
3) ст. 2 прил. 1; 
4) п. 2.1,3.25,1.7,5.4 разд. 5,3,1,2 прил. 1,1) с 28.12.2020 по 31.12.2999; 
2) с 18.10.2020 по 31.12.2020; 
3) с 18.10.2020 по 31.12.2020; 
4) с 04.03.2021 по 31.12.2999</t>
  </si>
  <si>
    <t>1) с 18.10.2020 по 31.12.2020; 
2) с 18.10.2020 по 31.12.2020; 
3) с 18.02.2021 по 31.12.2999; 
4) с 28.12.2020 по 31.12.2999; 
5) с 04.03.2021 по 31.12.2999</t>
  </si>
  <si>
    <t>1) п. 1,2 ; 
2) прил. 1; 
3) п. 6.6,6.5,5.6,4.8,3.8,2.7,2.4,1.4 прил. 1; 
4) прил. 1; 
5) п. 2.1,2.3,2.4,2.2,1.7,1.6 разд. 1,2 прил. 1</t>
  </si>
  <si>
    <t>1)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2)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3) Постановление администрации города Сочи "О порядке исчисления и выплаты премии муниципальным служащим в администрации муниципального образования городской округ город-курорт Сочи Краснодарского края" от 18.02.2021 №200; 
4)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5) Постановление администрации города Сочи "Об утверждении Положения об управлении делами администрации муниципального образования городской округ город-курорт Сочи Краснодарского края" от 04.03.2021 №292</t>
  </si>
  <si>
    <t>402000002,902,Осуществление расходов на обеспечение функций органов местного самоуправления местной администрации,1)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2)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3) Постановление администрации города Сочи "О порядке исчисления и выплаты премии муниципальным служащим в администрации муниципального образования городской округ город-курорт Сочи Краснодарского края" от 18.02.2021 №200; 
4)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5) Постановление администрации города Сочи "Об утверждении Положения об управлении делами администрации муниципального образования городской округ город-курорт Сочи Краснодарского края" от 04.03.2021 №292,1) п. 1,2 ; 
2) прил. 1; 
3) п. 6.6,6.5,5.6,4.8,3.8,2.7,2.4,1.4 прил. 1; 
4) прил. 1; 
5) п. 2.1,2.3,2.4,2.2,1.7,1.6 разд. 1,2 прил. 1,1) с 18.10.2020 по 31.12.2020; 
2) с 18.10.2020 по 31.12.2020; 
3) с 18.02.2021 по 31.12.2999; 
4) с 28.12.2020 по 31.12.2999; 
5) с 04.03.2021 по 31.12.2999</t>
  </si>
  <si>
    <t>52.1.01.00190</t>
  </si>
  <si>
    <t>1) с 28.12.2020 по 31.12.2999; 
2) с 18.10.2020 по 31.12.2020; 
3) с 18.10.2020 по 31.12.2020</t>
  </si>
  <si>
    <t>1) прил. 1; 
2) п. 3 ; 
3) ст. 2 прил. 1</t>
  </si>
  <si>
    <t>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оплате труда работников органов местного самоуправления и избирательной комиссии муниципального образования городской округ город-курорт Сочи Краснодарского края , замещающих должности, не относящиеся к должностям муниципальной службы муниципального образования городской округ город-курорт Сочи Краснодарского края" от 08.10.2020 №36;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t>
  </si>
  <si>
    <t>Финансовое обеспечение деятельности высшего должностного лица муниципального образования город-курорт Сочи</t>
  </si>
  <si>
    <t>402000002,902,Финансовое обеспечение деятельности высшего должностного лица муниципального образования город-курорт Сочи,1)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оплате труда работников органов местного самоуправления и избирательной комиссии муниципального образования городской округ город-курорт Сочи Краснодарского края , замещающих должности, не относящиеся к должностям муниципальной службы муниципального образования городской округ город-курорт Сочи Краснодарского края" от 08.10.2020 №36;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№37,1) прил. 1; 
2) п. 3 ; 
3) ст. 2 прил. 1,1) с 28.12.2020 по 31.12.2999; 
2) с 18.10.2020 по 31.12.2020; 
3) с 18.10.2020 по 31.12.2020</t>
  </si>
  <si>
    <t>1) с 26.12.2017 по 31.12.2999; 
2) с 01.10.2010 по 31.12.2999; 
3) с 24.06.2010 по 31.12.2999; 
4) с 18.10.2020 по 31.12.2020; 
5) с 24.03.2011 по 31.12.2999; 
6) с 19.11.2007 по 31.12.2999</t>
  </si>
  <si>
    <t xml:space="preserve">1) п. 1 ; 
2) ст. 13,19,73 прил. 1; 
3) п. 2.1 прил. 1; 
4) п. 1-2 ; 
5) п. 1 ; 
6) п. 1-3 </t>
  </si>
  <si>
    <t>1) Решение Городского Cобрания Сочи "Об утверждении структуры Городского Собрания Сочи (в новой редакции)" от 26.12.2017 №234; 
2) Решение Городского Cобрания Сочи "О принятии Регламента работы Городского Собрания Сочи (в новой редакции)" от 29.07.2010 №93; 
3) Решение Городского Cобрания Сочи "О порядке выплаты депутатам Городского Собрания Сочи денежной компенсации расходов на выполнение депутатских полномочий" от 24.06.2010 №75; 
4)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5)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6)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t>
  </si>
  <si>
    <t>402000002,901,Финансовое обеспечение деятельности Городского Собрания Сочи,1) Решение Городского Cобрания Сочи "Об утверждении структуры Городского Собрания Сочи (в новой редакции)" от 26.12.2017 №234; 
2) Решение Городского Cобрания Сочи "О принятии Регламента работы Городского Собрания Сочи (в новой редакции)" от 29.07.2010 №93; 
3) Решение Городского Cобрания Сочи "О порядке выплаты депутатам Городского Собрания Сочи денежной компенсации расходов на выполнение депутатских полномочий" от 24.06.2010 №75; 
4)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5)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6)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№185,1) п. 1 ; 
2) ст. 13,19,73 прил. 1; 
3) п. 2.1 прил. 1; 
4) п. 1-2 ; 
5) п. 1 ; 
6) п. 1-3 ,1) с 26.12.2017 по 31.12.2999; 
2) с 01.10.2010 по 31.12.2999; 
3) с 24.06.2010 по 31.12.2999; 
4) с 18.10.2020 по 31.12.2020; 
5) с 24.03.2011 по 31.12.2999; 
6) с 19.11.2007 по 31.12.2999</t>
  </si>
  <si>
    <t>4.02.00.0.002</t>
  </si>
  <si>
    <t>21.1.02.10370</t>
  </si>
  <si>
    <t>1) с 19.12.2013 по 31.12.2999; 
2) с 31.12.2020 по 31.12.2999; 
3) с 01.01.2022 по 31.12.2099; 
4) с 07.08.2022 по 31.12.2999</t>
  </si>
  <si>
    <t>1) подп. 1.1,4.,6.1,6.2,6.3 п. 1.1,4,6 прил. 1; 
2) п. 3.8. разд. 3 прил. 1; 
3) подп. 1.1.1.1 п. 1 прил. 3; 
4) п. 1,2 ст. 23 прил. 3</t>
  </si>
  <si>
    <t>1)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 
2) Решение Городского Cобрания Сочи "Об утверждении Положения об администрации Центрального внутригородского района муниципального образования городской округ город-курорт Сочи Краснодарского края" от 28.12.2020 №108;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территориального общественного самоуправления в городе Сочи" от 06.12.2021 №2772; 
4) Решение Городского Cобрания Сочи "Об утверждении Положения о территориальном общественном самоуправлении в муниципальном образовании городской округ город-курорт Сочи Краснодарского края" от 28.07.2022 №111</t>
  </si>
  <si>
    <t>Компенсационные выплаты руководителям органов территориального общественного самоуправления</t>
  </si>
  <si>
    <t>402000001,992,Компенсационные выплаты руководителям органов территориального общественного самоуправления,1)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 
2) Решение Городского Cобрания Сочи "Об утверждении Положения об администрации Центрального внутригородского района муниципального образования городской округ город-курорт Сочи Краснодарского края" от 28.12.2020 №108;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территориального общественного самоуправления в городе Сочи" от 06.12.2021 №2772; 
4) Решение Городского Cобрания Сочи "Об утверждении Положения о территориальном общественном самоуправлении в муниципальном образовании городской округ город-курорт Сочи Краснодарского края" от 28.07.2022 №111,1) подп. 1.1,4.,6.1,6.2,6.3 п. 1.1,4,6 прил. 1; 
2) п. 3.8. разд. 3 прил. 1; 
3) подп. 1.1.1.1 п. 1 прил. 3; 
4) п. 1,2 ст. 23 прил. 3,1) с 19.12.2013 по 31.12.2999; 
2) с 31.12.2020 по 31.12.2999; 
3) с 01.01.2022 по 31.12.2099; 
4) с 07.08.2022 по 31.12.2999</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</si>
  <si>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</si>
  <si>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402000001,992,Осуществление расходов на обеспечение функций органов местного самоуправления местной администрации,1)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администрации Центрального внутригородского района муниципального образования городской округ город-курорт Сочи Краснодарского края" от 28.12.2020 №108,1) прил. 1; 
2) п. 5.13 ,1) с 28.12.2020 по 31.12.2999; 
2) с 31.12.2020 по 31.12.2999</t>
  </si>
  <si>
    <t>1) с 28.12.2020 по 31.12.2999; 
2) с 31.12.2020 по 31.12.2999</t>
  </si>
  <si>
    <t xml:space="preserve">1) прил. 1; 
2) п. 5.13 </t>
  </si>
  <si>
    <t>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администрации Центрального внутригородского района муниципального образования городской округ город-курорт Сочи Краснодарского края" от 28.12.2020 №108</t>
  </si>
  <si>
    <t>1)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 
2) Решение Городского Cобрания Сочи "Об утверждении Положения об администрации Хостинского внутригородского района муниципального образования городской округ город-курорт Сочи Краснодарского края" от 28.12.2020 №110;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территориального общественного самоуправления в городе Сочи" от 06.12.2021 №2772; 
4) Решение Городского Cобрания Сочи "Об утверждении Положения о территориальном общественном самоуправлении в муниципальном образовании городской округ город-курорт Сочи Краснодарского края" от 28.07.2022 №111</t>
  </si>
  <si>
    <t>402000001,982,Компенсационные выплаты руководителям органов территориального общественного самоуправления,1)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 
2) Решение Городского Cобрания Сочи "Об утверждении Положения об администрации Хостинского внутригородского района муниципального образования городской округ город-курорт Сочи Краснодарского края" от 28.12.2020 №110;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территориального общественного самоуправления в городе Сочи" от 06.12.2021 №2772; 
4) Решение Городского Cобрания Сочи "Об утверждении Положения о территориальном общественном самоуправлении в муниципальном образовании городской округ город-курорт Сочи Краснодарского края" от 28.07.2022 №111,1) подп. 1.1,4.,6.1,6.2,6.3 п. 1.1,4,6 прил. 1; 
2) п. 3.8. разд. 3 прил. 1; 
3) подп. 1.1.1.1 п. 1 прил. 3; 
4) п. 1,2 ст. 23 прил. 3,1) с 19.12.2013 по 31.12.2999; 
2) с 31.12.2020 по 31.12.2999; 
3) с 01.01.2022 по 31.12.2099; 
4) с 07.08.2022 по 31.12.2999</t>
  </si>
  <si>
    <t>402000001,982,Осуществление расходов на обеспечение функций органов местного самоуправления местной администрации,1)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администрации Хостинского внутригородского района муниципального образования городской округ город-курорт Сочи Краснодарского края" от 28.12.2020 №110,1) прил. 1; 
2) п. 5.13 ,1) с 28.12.2020 по 31.12.2999; 
2) с 31.12.2020 по 31.12.2999</t>
  </si>
  <si>
    <t>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администрации Хостинского внутригородского района муниципального образования городской округ город-курорт Сочи Краснодарского края" от 28.12.2020 №110</t>
  </si>
  <si>
    <t>1) с 19.12.2013 по 31.12.2999; 
2) с 28.12.2020 по 31.12.2999; 
3) с 01.01.2022 по 31.12.2099; 
4) с 07.08.2022 по 31.12.2999</t>
  </si>
  <si>
    <t>1)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 
2) Решение Городского Cобрания Сочи "Об утверждении Положения об администрации Лазаревского внутригородского района муниципального образования городской округ город-курорт Сочи Краснодарского края" от 28.12.2020 №111;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территориального общественного самоуправления в городе Сочи" от 06.12.2021 №2772; 
4) Решение Городского Cобрания Сочи "Об утверждении Положения о территориальном общественном самоуправлении в муниципальном образовании городской округ город-курорт Сочи Краснодарского края" от 28.07.2022 №111</t>
  </si>
  <si>
    <t>402000001,972,Компенсационные выплаты руководителям органов территориального общественного самоуправления,1)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 
2) Решение Городского Cобрания Сочи "Об утверждении Положения об администрации Лазаревского внутригородского района муниципального образования городской округ город-курорт Сочи Краснодарского края" от 28.12.2020 №111;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территориального общественного самоуправления в городе Сочи" от 06.12.2021 №2772; 
4) Решение Городского Cобрания Сочи "Об утверждении Положения о территориальном общественном самоуправлении в муниципальном образовании городской округ город-курорт Сочи Краснодарского края" от 28.07.2022 №111,1) подп. 1.1,4.,6.1,6.2,6.3 п. 1.1,4,6 прил. 1; 
2) п. 3.8. разд. 3 прил. 1; 
3) подп. 1.1.1.1 п. 1 прил. 3; 
4) п. 1,2 ст. 23 прил. 3,1) с 19.12.2013 по 31.12.2999; 
2) с 28.12.2020 по 31.12.2999; 
3) с 01.01.2022 по 31.12.2099; 
4) с 07.08.2022 по 31.12.2999</t>
  </si>
  <si>
    <t>402000001,972,Осуществление расходов на обеспечение функций органов местного самоуправления местной администрации,1)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администрации Лазаревского внутригородского района муниципального образования городской округ город-курорт Сочи Краснодарского края" от 28.12.2020 №111,1) п. 3 ; 
2) п. 5.13 ,1) с 28.12.2020 по 31.12.2999; 
2) с 28.12.2020 по 31.12.2999</t>
  </si>
  <si>
    <t>1) с 28.12.2020 по 31.12.2999; 
2) с 28.12.2020 по 31.12.2999</t>
  </si>
  <si>
    <t xml:space="preserve">1) п. 3 ; 
2) п. 5.13 </t>
  </si>
  <si>
    <t>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администрации Лазаревского внутригородского района муниципального образования городской округ город-курорт Сочи Краснодарского края" от 28.12.2020 №111</t>
  </si>
  <si>
    <t>1) подп. 1.1,4.,6.1,6.2,6.3 п. 1.1,4,6 прил. 1; 
2) подп. 3.8.7 п. 3.8 ; 
3) подп. 1.1.1.1 п. 1 прил. 3; 
4) п. 1,2 ст. 23 прил. 3</t>
  </si>
  <si>
    <t>1)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 
2) Решение Городского Cобрания Сочи "Об утверждении Положения об администрации Адлерского внутригородского района муниципального образования городской округ город-курорт Сочи Краснодарского края" от 28.12.2020 №109;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территориального общественного самоуправления в городе Сочи" от 06.12.2021 №2772; 
4) Решение Городского Cобрания Сочи "Об утверждении Положения о территориальном общественном самоуправлении в муниципальном образовании городской округ город-курорт Сочи Краснодарского края" от 28.07.2022 №111</t>
  </si>
  <si>
    <t>402000001,962,Компенсационные выплаты руководителям органов территориального общественного самоуправления,1)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 
2) Решение Городского Cобрания Сочи "Об утверждении Положения об администрации Адлерского внутригородского района муниципального образования городской округ город-курорт Сочи Краснодарского края" от 28.12.2020 №109;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территориального общественного самоуправления в городе Сочи" от 06.12.2021 №2772; 
4) Решение Городского Cобрания Сочи "Об утверждении Положения о территориальном общественном самоуправлении в муниципальном образовании городской округ город-курорт Сочи Краснодарского края" от 28.07.2022 №111,1) подп. 1.1,4.,6.1,6.2,6.3 п. 1.1,4,6 прил. 1; 
2) подп. 3.8.7 п. 3.8 ; 
3) подп. 1.1.1.1 п. 1 прил. 3; 
4) п. 1,2 ст. 23 прил. 3,1) с 19.12.2013 по 31.12.2999; 
2) с 31.12.2020 по 31.12.2999; 
3) с 01.01.2022 по 31.12.2099; 
4) с 07.08.2022 по 31.12.2999</t>
  </si>
  <si>
    <t>402000001,962,Осуществление расходов на обеспечение функций органов местного самоуправления местной администрации,1)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администрации Адлерского внутригородского района муниципального образования городской округ город-курорт Сочи Краснодарского края" от 28.12.2020 №109,1) прил. 1; 
2) п. 5.13 ,1) с 28.12.2020 по 31.12.2999; 
2) с 31.12.2020 по 31.12.2999</t>
  </si>
  <si>
    <t>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администрации Адлерского внутригородского района муниципального образования городской округ город-курорт Сочи Краснодарского края" от 28.12.2020 №109</t>
  </si>
  <si>
    <t>402000001,923,Осуществление расходов на обеспечение функций  органов местного самоуправления по управлению реализацией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 
3) Решение Городского Cобрания Сочи "Об утверждении Положения о департаменте городского хозяйства администрации муниципального образования городской округ город-курорт Сочи Краснодарского края" от 28.12.2020 №100,1) прил. 1; 
2) п. 1.1.1.1. прил. 7; 
3) п. 1.8 разд. 1 прил. 1,1) с 28.12.2020 по 31.12.2999; 
2) с 01.01.2022 по 31.12.2099; 
3) с 28.12.2020 по 31.12.2999</t>
  </si>
  <si>
    <t>1) с 28.12.2020 по 31.12.2999; 
2) с 01.01.2022 по 31.12.2099; 
3) с 28.12.2020 по 31.12.2999</t>
  </si>
  <si>
    <t>1) прил. 1; 
2) п. 1.1.1.1. прил. 7; 
3) п. 1.8 разд. 1 прил. 1</t>
  </si>
  <si>
    <t>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 
3) Решение Городского Cобрания Сочи "Об утверждении Положения о департаменте городского хозяйства администрации муниципального образования городской округ город-курорт Сочи Краснодарского края" от 28.12.2020 №100</t>
  </si>
  <si>
    <t>402000001,921, Осуществление расходов на обеспечение функций органов местного самоуправления в рамках реализации муниципальной  программы "Управление муниципальным имуществом города-курорта Сочи" ,1)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 департаменте имущественных отношений администрации муниципального образования городской округ город-курорт Сочи Краснодарского края" от 28.12.2020 №97,1) прил. 1; 
2) подп. 1.4 п. 1 разд. 1 прил. 1,1) с 28.12.2020 по 31.12.2999; 
2) с 28.12.2020 по 31.12.2999</t>
  </si>
  <si>
    <t>1) прил. 1; 
2) подп. 1.4 п. 1 разд. 1 прил. 1</t>
  </si>
  <si>
    <t>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 департаменте имущественных отношений администрации муниципального образования городской округ город-курорт Сочи Краснодарского края" от 28.12.2020 №97</t>
  </si>
  <si>
    <t>1) с 01.01.0201 по 31.11.2099; 
2) с 01.01.2022 по 31.11.2299</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</si>
  <si>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владению, пользованию и распоряжению имуществом, находящимся в собственности муниципального образования городской округ город-курорт Сочи Краснодарского края, и иных вопросов, отнесенных к полномочиям органов местного самоуправления действующим законодательством по постановке бесхозяйных недвижимых вещей на учет органом, осуществляющим государственную регистрацию права на недвижимое имущество" от 30.12.2021 №3360; 
2) Постановление администрации города Сочи "Об утверждении мунципальной программы муниципального образования городской округ город-курорт Сочи Краснодарского края "Управление муниципальным имуществом города Сочи" от 25.11.2021 №2711</t>
  </si>
  <si>
    <t xml:space="preserve">Прочие обязательства муниципального образования </t>
  </si>
  <si>
    <t>24.1.05.00190</t>
  </si>
  <si>
    <t>402000001,918, Осуществление расходов на обеспечение функций органов местного самоуправления в рамках реализации муниципальной программы  "Развитие общественной инфраструктуры",,,</t>
  </si>
  <si>
    <t xml:space="preserve"> Осуществление расходов на обеспечение функций органов местного самоуправления в рамках реализации муниципальной программы  "Развитие общественной инфраструктуры"</t>
  </si>
  <si>
    <t>402000001,910,Финансовое обеспечение деятельности  Контрольно-счетной палаты муниципального образования город-курорт Сочи,Решение Городского Cобрания Сочи "Об образовании контрольно-счетного органа муниципального образования городской округ город-курорт Сочи Краснодарского края" от 24.12.2020 №75,п. 1-2 ст. 24 гл. 4 прил. 1,с 24.12.2020 по 31.12.2999</t>
  </si>
  <si>
    <t>с 24.12.2020 по 31.12.2999</t>
  </si>
  <si>
    <t>п. 1-2 ст. 24 гл. 4 прил. 1</t>
  </si>
  <si>
    <t>Решение Городского Cобрания Сочи "Об образовании контрольно-счетного органа муниципального образования городской округ город-курорт Сочи Краснодарского края" от 24.12.2020 №75</t>
  </si>
  <si>
    <t>402000001,908,Финансовое обеспечение деятельности управления финансового контроля администрации города Сочи,1) Решение Городского Cобрания Сочи "Об утверждении Положения об управлении финансового контроля администрации муниципального образования городской округ город-курорт Сочи Краснодарскогот края" от 28.12.2020 №105; 
2) Решение Городского Cобрания Сочи "Об утверждении Положения об управлении финансового контроля администрации муниципального образования городской округ город-курорт Сочи Краснодарскогот края" от 28.12.2020 №105,1) прил. 1; 
2) подп. 1.8 разд. 1 прил. 1,1) с 31.12.2020 по 31.12.2999; 
2) с 31.12.2020 по 31.12.2999</t>
  </si>
  <si>
    <t>1) с 31.12.2020 по 31.12.2999; 
2) с 31.12.2020 по 31.12.2999</t>
  </si>
  <si>
    <t>1) прил. 1; 
2) подп. 1.8 разд. 1 прил. 1</t>
  </si>
  <si>
    <t>1) Решение Городского Cобрания Сочи "Об утверждении Положения об управлении финансового контроля администрации муниципального образования городской округ город-курорт Сочи Краснодарскогот края" от 28.12.2020 №105; 
2) Решение Городского Cобрания Сочи "Об утверждении Положения об управлении финансового контроля администрации муниципального образования городской округ город-курорт Сочи Краснодарскогот края" от 28.12.2020 №105</t>
  </si>
  <si>
    <t xml:space="preserve">1) п. 1 ; 
2) п. 1.9 </t>
  </si>
  <si>
    <t>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 департаменте по финансам и бюджету администрации муниципального образования городского округа город-курорт Сочи Краснодарского края" от 28.12.2020 №98</t>
  </si>
  <si>
    <t>402000001,905,Осуществление расходов на обеспечение функций  органов местного самоуправления - департамент по финансам и бюджету,1)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 департаменте по финансам и бюджету администрации муниципального образования городского округа город-курорт Сочи Краснодарского края" от 28.12.2020 №98,1) п. 1 ; 
2) п. 1.9 ,1) с 28.12.2020 по 31.12.2999; 
2) с 28.12.2020 по 31.12.2999</t>
  </si>
  <si>
    <t>402000001,905,Осуществление расходов на обеспечение функций  органов местного самоуправления - департамент по финансам и бюджету,1)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 департаменте по финансам и бюджету администрации муниципального образования городского округа город-курорт Сочи Краснодарского края" от 28.12.2020 №98,1) прил. 1; 
2) п. 1.10 разд. 1 прил. 1,1) с 28.12.2020 по 31.12.2999; 
2) с 28.12.2020 по 31.12.2999</t>
  </si>
  <si>
    <t>1) прил. 1; 
2) п. 1.10 разд. 1 прил. 1</t>
  </si>
  <si>
    <t>25.1.02.10420</t>
  </si>
  <si>
    <t>1) с 01.02.2022 по 31.12.2999; 
2) с 01.01.2022 по 31.12.2099</t>
  </si>
  <si>
    <t>1) абз. 11,12 подп. 3.2 п. 2,3 прил. 1; 
2) подп. 1.1.2.3 п. 1.1.2 прил. 1</t>
  </si>
  <si>
    <t>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информатизации и связи" от 01.02.2022 №187;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информационного общества и формирование электронного правительства в городе Сочи" от 25.11.2021 №2709</t>
  </si>
  <si>
    <t>Финансовое обеспечение мероприятий муниципальной программы по приобретению, сопровождению и техническому обслуживанию информационно-коммуникационных технологий</t>
  </si>
  <si>
    <t>402000001,902,Финансовое обеспечение мероприятий муниципальной программы по приобретению, сопровождению и техническому обслуживанию информационно-коммуникационных технологий,1)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информатизации и связи" от 01.02.2022 №187;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информационного общества и формирование электронного правительства в городе Сочи" от 25.11.2021 №2709,1) абз. 11,12 подп. 3.2 п. 2,3 прил. 1; 
2) подп. 1.1.2.3 п. 1.1.2 прил. 1,1) с 01.02.2022 по 31.12.2999; 
2) с 01.01.2022 по 31.12.2099</t>
  </si>
  <si>
    <t>25.1.01.10240</t>
  </si>
  <si>
    <t>1) с 01.02.2022 по 31.12.2999; 
2) с 09.12.2004 по 31.12.2999; 
3) с 16.02.2021 по 31.12.2999; 
4) с 12.12.2014 по 31.12.2999; 
5) с 01.01.2022 по 31.12.2099</t>
  </si>
  <si>
    <t>1) п. 3-4 прил. 1; 
2) разд. 2 прил. 2; 
3) п. 5.11,3.12,1.9 разд. 5,3,1 прил. 1; 
4) п. 1.2 ; 
5) абз. 2 разд. 4 прил. 1</t>
  </si>
  <si>
    <t>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информатизации и связи" от 01.02.2022 №187; 
2) Постановление администрации города Сочи "Об информационном ресурсе (web-сайте) администрации города Сочи в сети интернет" от 09.12.2004 №2707; 
3) Постановление администрации города Сочи "Об утверджении Положения об управлении информации и аналитической работы администрации муниципального образования городской округ город-курорт Сочи Краснодарского края" от 16.02.2021 №181; 
4) Постановление администрации города Сочи "Об эксплуатации информационно-коммуникационной системы электронного взаимодействия (системы межведомственного электронного взаимодействия) отраслевыми (функциональными) и территориальными органами администрации города Сочи и муниципальными учреждениями и предприятиями города Сочи" от 12.12.2014 №2518; 
5)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информационного общества и формирование электронного правительства в городе Сочи" от 25.11.2021 №2709</t>
  </si>
  <si>
    <t>Осуществление расходов на развитие информационных технологий в рамках реализации мероприятий муниципальной программы "Развитие информационного общества и формирование электронного правительства в муниципальном образовании город-курорт Сочи"</t>
  </si>
  <si>
    <t>402000001,902,Осуществление расходов на развитие информационных технологий в рамках реализации мероприятий муниципальной программы "Развитие информационного общества и формирование электронного правительства в муниципальном образовании город-курорт Сочи",1)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информатизации и связи" от 01.02.2022 №187; 
2) Постановление администрации города Сочи "Об информационном ресурсе (web-сайте) администрации города Сочи в сети интернет" от 09.12.2004 №2707; 
3) Постановление администрации города Сочи "Об утверджении Положения об управлении информации и аналитической работы администрации муниципального образования городской округ город-курорт Сочи Краснодарского края" от 16.02.2021 №181; 
4) Постановление администрации города Сочи "Об эксплуатации информационно-коммуникационной системы электронного взаимодействия (системы межведомственного электронного взаимодействия) отраслевыми (функциональными) и территориальными органами администрации города Сочи и муниципальными учреждениями и предприятиями города Сочи" от 12.12.2014 №2518; 
5)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информационного общества и формирование электронного правительства в городе Сочи" от 25.11.2021 №2709,1) п. 3-4 прил. 1; 
2) разд. 2 прил. 2; 
3) п. 5.11,3.12,1.9 разд. 5,3,1 прил. 1; 
4) п. 1.2 ; 
5) абз. 2 разд. 4 прил. 1,1) с 01.02.2022 по 31.12.2999; 
2) с 09.12.2004 по 31.12.2999; 
3) с 16.02.2021 по 31.12.2999; 
4) с 12.12.2014 по 31.12.2999; 
5) с 01.01.2022 по 31.12.2099</t>
  </si>
  <si>
    <t>20.1.04.10250</t>
  </si>
  <si>
    <t>1) с 12.09.2021 по 31.12.2999; 
2) с 01.01.2022 по 31.12.2099; 
3) с 11.04.2006 по 31.12.2999; 
4) с 15.01.2021 по 31.12.2999; 
5) с 15.01.2021 по 31.12.2999</t>
  </si>
  <si>
    <t>1) абз. 6 подп. 3.1,6.1,6.2,6.3 п. 3,4,5 прил. 1; 
2) подп. 1.1.1.1.-1.1.1.2. п. 1.1.1. прил. 3; 
3) п. 2 ; 
4) абз. 9 подп. 3.1.1 п. 3.1,1.8 разд. 1,3 прил. 1; 
5) п. 1.6,3.1 разд. 1,2 прил. 1</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</si>
  <si>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международных, внешнеэкономических и межмуниципальных связей" от 01.09.2021 №1870;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международных, внешнеэкономических, внутренних связей и городских имиджевых мероприятий города Сочи" от 24.11.2021 №2700; 
3) Решение Городского Cобрания Сочи "О вступлении в Совет муниципальных образований Краснодарского края" от 11.04.2006 №62; 
4) Постановление администрации города Сочи "Об утверждении Положения о департаменте муниципальной службы и кадровой политики администрации муниципального образования городской округ город-курорт Сочи Краснодарского края" от 15.01.2021 №11; 
5) Постановление администрации города Сочи "Об утверждении Положения о департаменте экономики и стратегического развития администрации муниципального образования  городской округ город-курорт Сочи Краснодарского края" от 15.01.2021 №1</t>
  </si>
  <si>
    <t xml:space="preserve">Финансовое обеспечение членства в союзах и ассоциациях </t>
  </si>
  <si>
    <t>402000001,902,Финансовое обеспечение членства в союзах и ассоциациях ,1)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международных, внешнеэкономических и межмуниципальных связей" от 01.09.2021 №1870;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международных, внешнеэкономических, внутренних связей и городских имиджевых мероприятий города Сочи" от 24.11.2021 №2700; 
3) Решение Городского Cобрания Сочи "О вступлении в Совет муниципальных образований Краснодарского края" от 11.04.2006 №62; 
4) Постановление администрации города Сочи "Об утверждении Положения о департаменте муниципальной службы и кадровой политики администрации муниципального образования городской округ город-курорт Сочи Краснодарского края" от 15.01.2021 №11; 
5) Постановление администрации города Сочи "Об утверждении Положения о департаменте экономики и стратегического развития администрации муниципального образования  городской округ город-курорт Сочи Краснодарского края" от 15.01.2021 №1,1) абз. 6 подп. 3.1,6.1,6.2,6.3 п. 3,4,5 прил. 1; 
2) подп. 1.1.1.1.-1.1.1.2. п. 1.1.1. прил. 3; 
3) п. 2 ; 
4) абз. 9 подп. 3.1.1 п. 3.1,1.8 разд. 1,3 прил. 1; 
5) п. 1.6,3.1 разд. 1,2 прил. 1,1) с 12.09.2021 по 31.12.2999; 
2) с 01.01.2022 по 31.12.2099; 
3) с 11.04.2006 по 31.12.2999; 
4) с 15.01.2021 по 31.12.2999; 
5) с 15.01.2021 по 31.12.2999</t>
  </si>
  <si>
    <t>20.1.02.10220</t>
  </si>
  <si>
    <t>1) с 03.12.2013 по 31.12.2999; 
2) с 18.10.2020 по 31.12.2999; 
3) с 22.09.2018 по 31.12.2999; 
4) с 27.12.2012 по 31.12.2999; 
5) с 13.10.2006 по 31.12.2999; 
6) с 01.01.2022 по 31.12.2099; 
7) с 15.01.2021 по 31.12.2999; 
8) с 01.05.2021 по 31.12.2999</t>
  </si>
  <si>
    <t xml:space="preserve">1) подп. 3.1,6.1,6.2,6.3 п. 3,6 прил. 1; 
2) п. 2.2.,2.11. разд. 2 прил. 1; 
3) п. 3.5.,4.8. прил. 1; 
4) п. 5.5. разд. 5 прил. 1; 
5) п. 3.7. разд. 3 прил. 1; 
6) подп. 1.1.1.1.-1.1.1.2. п. 1.1.1. прил. 3; 
7) п. 1.8,2.1,2.3 разд. 1 прил. 1; 
8) п. 3 </t>
  </si>
  <si>
    <t>1) Постановление администрации города Сочи "О расходных обязательствах муниципального образования город-курорт Сочи в области обеспечения деятельности администрации города Сочи по решению вопросов местного значения в части организационного и протокольного обеспечения полномочий Главы города Сочи" от 19.11.2013 №2506; 
2) Решение Городского Cобрания Сочи "Об утверждении положения о звании "Почетный гражданин муниципального образования городской округ город-курорт Сочи Краснодарского края" от 08.10.2020 №40; 
3) Постановление администрации города Сочи "Об утверждении Положения о Почетной грамоте Главы города Сочи и 
Благодарности Главы города Сочи" от 11.09.2018 №1436; 
4) Постановление администрации города Сочи "О проведении городского конкурса профессионального мастерства "Сочинские мастера" от 11.12.2012 №2681; 
5) Постановление администрации города Сочи "О порядке подготовки и проведения мероприятий с участием Главы города Сочи" от 13.10.2006 №1891; 
6)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международных, внешнеэкономических, внутренних связей и городских имиджевых мероприятий города Сочи" от 24.11.2021 №2700; 
7) Постановление администрации города Сочи "Об утверждении Положения о департаменте муниципальной службы и кадровой политики администрации муниципального образования городской округ город-курорт Сочи Краснодарского края" от 15.01.2021 №11; 
8) Постановление администрации города Сочи "О знаках отличия "За вклад в развитие города Сочи" и "За безупречную службу городу Сочи" от 30.03.2021 №444</t>
  </si>
  <si>
    <t>Обеспечение протокольных имиджевых мероприятий в рамках реализации муниципальной программы "Развитие международных, внешнеэкономических, внутренних связей и городских имиджевых мероприятий муниципального образования город-курорт Сочи"</t>
  </si>
  <si>
    <t>402000001,902,Обеспечение протокольных имиджевых мероприятий в рамках реализации муниципальной программы "Развитие международных, внешнеэкономических, внутренних связей и городских имиджевых мероприятий муниципального образования город-курорт Сочи",1) Постановление администрации города Сочи "О расходных обязательствах муниципального образования город-курорт Сочи в области обеспечения деятельности администрации города Сочи по решению вопросов местного значения в части организационного и протокольного обеспечения полномочий Главы города Сочи" от 19.11.2013 №2506; 
2) Решение Городского Cобрания Сочи "Об утверждении положения о звании "Почетный гражданин муниципального образования городской округ город-курорт Сочи Краснодарского края" от 08.10.2020 №40; 
3) Постановление администрации города Сочи "Об утверждении Положения о Почетной грамоте Главы города Сочи и 
Благодарности Главы города Сочи" от 11.09.2018 №1436; 
4) Постановление администрации города Сочи "О проведении городского конкурса профессионального мастерства "Сочинские мастера" от 11.12.2012 №2681; 
5) Постановление администрации города Сочи "О порядке подготовки и проведения мероприятий с участием Главы города Сочи" от 13.10.2006 №1891; 
6)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международных, внешнеэкономических, внутренних связей и городских имиджевых мероприятий города Сочи" от 24.11.2021 №2700; 
7) Постановление администрации города Сочи "Об утверждении Положения о департаменте муниципальной службы и кадровой политики администрации муниципального образования городской округ город-курорт Сочи Краснодарского края" от 15.01.2021 №11; 
8) Постановление администрации города Сочи "О знаках отличия "За вклад в развитие города Сочи" и "За безупречную службу городу Сочи" от 30.03.2021 №444,1) подп. 3.1,6.1,6.2,6.3 п. 3,6 прил. 1; 
2) п. 2.2.,2.11. разд. 2 прил. 1; 
3) п. 3.5.,4.8. прил. 1; 
4) п. 5.5. разд. 5 прил. 1; 
5) п. 3.7. разд. 3 прил. 1; 
6) подп. 1.1.1.1.-1.1.1.2. п. 1.1.1. прил. 3; 
7) п. 1.8,2.1,2.3 разд. 1 прил. 1; 
8) п. 3 ,1) с 03.12.2013 по 31.12.2999; 
2) с 18.10.2020 по 31.12.2999; 
3) с 22.09.2018 по 31.12.2999; 
4) с 27.12.2012 по 31.12.2999; 
5) с 13.10.2006 по 31.12.2999; 
6) с 01.01.2022 по 31.12.2099; 
7) с 15.01.2021 по 31.12.2999; 
8) с 01.05.2021 по 31.12.2999</t>
  </si>
  <si>
    <t>1) с 28.12.2020 по 31.12.2999; 
2) с 04.03.2021 по 31.12.2999</t>
  </si>
  <si>
    <t>1) прил. 1; 
2) п. 1.7,2.4,2.1 разд. 2,1 прил. 1</t>
  </si>
  <si>
    <t>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Постановление администрации города Сочи "Об утверждении Положения об управлении делами администрации муниципального образования городской округ город-курорт Сочи Краснодарского края" от 04.03.2021 №292</t>
  </si>
  <si>
    <t>402000001,902,Осуществление расходов на обеспечение функций органов местного самоуправления местной администрации,1)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Постановление администрации города Сочи "Об утверждении Положения об управлении делами администрации муниципального образования городской округ город-курорт Сочи Краснодарского края" от 04.03.2021 №292,1) прил. 1; 
2) п. 1.7,2.4,2.1 разд. 2,1 прил. 1,1) с 28.12.2020 по 31.12.2999; 
2) с 04.03.2021 по 31.12.2999</t>
  </si>
  <si>
    <t>1) прил. 1; 
2) п. 1.7,2.1,5.4 разд. 2,5,1 прил. 1</t>
  </si>
  <si>
    <t>402000001,902,Осуществление расходов на обеспечение функций органов местного самоуправления местной администрации,1)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Постановление администрации города Сочи "Об утверждении Положения об управлении делами администрации муниципального образования городской округ город-курорт Сочи Краснодарского края" от 04.03.2021 №292,1) прил. 1; 
2) п. 1.7,2.1,5.4 разд. 2,5,1 прил. 1,1) с 28.12.2020 по 31.12.2999; 
2) с 04.03.2021 по 31.12.2999</t>
  </si>
  <si>
    <t>1) с 26.12.2017 по 31.12.2999; 
2) с 01.10.2010 по 31.12.2999</t>
  </si>
  <si>
    <t>1) п. 1 ; 
2) ст. 73 прил. 1</t>
  </si>
  <si>
    <t>1) Решение Городского Cобрания Сочи "Об утверждении структуры Городского Собрания Сочи (в новой редакции)" от 26.12.2017 №234; 
2) Решение Городского Cобрания Сочи "О принятии Регламента работы Городского Собрания Сочи (в новой редакции)" от 29.07.2010 №93</t>
  </si>
  <si>
    <t>402000001,901,Финансовое обеспечение деятельности Городского Собрания Сочи,1) Решение Городского Cобрания Сочи "Об утверждении структуры Городского Собрания Сочи (в новой редакции)" от 26.12.2017 №234; 
2) Решение Городского Cобрания Сочи "О принятии Регламента работы Городского Собрания Сочи (в новой редакции)" от 29.07.2010 №93,1) п. 1 ; 
2) ст. 73 прил. 1,1) с 26.12.2017 по 31.12.2999; 
2) с 01.10.2010 по 31.12.2999</t>
  </si>
  <si>
    <t>4.02.00.0.001</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</si>
  <si>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</si>
  <si>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4.02.00.0.000</t>
  </si>
  <si>
    <t>52.2.02.80160</t>
  </si>
  <si>
    <t>401000057,902,Осуществление муниципального лесного контроля,1) Соглашение о передаче полномочий "О передаче органам местного самоуправления муниципального образования городской округ город-курорт Сочи Краснодарского края отдельных  полномочий органов публичной власти федеральной территории "Сириус" от 28.12.2022 №16/7-ДС-ФТ; 
2) Постановление администрации города Сочи "Об утверждении положения о департаменте по охране окружающей среды, лесопаркового, сельского хозяйства и промышленности администрации муниципального образования городской округ город-курорт Сочи Краснодарского края" от 25.01.2021 №60,1) п. 1 ст. 4 ; 
2) п. 3.8-3.10 разд. 3 прил. 1,1) с 01.01.2022 по 31.12.2022; 
2) с 25.01.2021 по 31.12.2999</t>
  </si>
  <si>
    <t>1) с 01.01.2022 по 31.12.2022; 
2) с 25.01.2021 по 31.12.2999</t>
  </si>
  <si>
    <t>1) п. 1 ст. 4 ; 
2) п. 3.8-3.10 разд. 3 прил. 1</t>
  </si>
  <si>
    <t>1) Соглашение о передаче полномочий "О передаче органам местного самоуправления муниципального образования городской округ город-курорт Сочи Краснодарского края отдельных  полномочий органов публичной власти федеральной территории "Сириус" от 28.12.2022 №16/7-ДС-ФТ; 
2) Постановление администрации города Сочи "Об утверждении положения о департаменте по охране окружающей среды, лесопаркового, сельского хозяйства и промышленности администрации муниципального образования городской округ город-курорт Сочи Краснодарского края" от 25.01.2021 №60</t>
  </si>
  <si>
    <t>Осуществление муниципального лесного контроля</t>
  </si>
  <si>
    <t>52.2.02.80140</t>
  </si>
  <si>
    <t>401000057,902,Осуществление мероприятий по лесоустройству в отношении лесов, расположенных на землях населенных пунктов муниципального, городского округа,1) Соглашение о передаче полномочий "О передаче органам местного самоуправления муниципального образования городской округ горол-курорт Сочи Краснодарского края полномочий публичной власти федеральной территории "Сириус" от 28.12.2022 №14/7-ДС-ФТ; 
2) Постановление администрации города Сочи "Об утверждении положения о департаменте по охране окружающей среды, лесопаркового, сельского хозяйства и промышленности администрации муниципального образования городской округ город-курорт Сочи Краснодарского края" от 25.01.2021 №60,1) п. 1 ст. 4 ; 
2) п. 3.8-3.10 разд. 3 прил. 1,1) с 01.01.2022 по 31.12.2022; 
2) с 25.01.2021 по 31.12.2999</t>
  </si>
  <si>
    <t>1) Соглашение о передаче полномочий "О передаче органам местного самоуправления муниципального образования городской округ горол-курорт Сочи Краснодарского края полномочий публичной власти федеральной территории "Сириус" от 28.12.2022 №14/7-ДС-ФТ; 
2) Постановление администрации города Сочи "Об утверждении положения о департаменте по охране окружающей среды, лесопаркового, сельского хозяйства и промышленности администрации муниципального образования городской округ город-курорт Сочи Краснодарского края" от 25.01.2021 №60</t>
  </si>
  <si>
    <t>Осуществление мероприятий по лесоустройству в отношении лесов, расположенных на землях населенных пунктов муниципального, городского округа</t>
  </si>
  <si>
    <t>52.2.02.80130</t>
  </si>
  <si>
    <t>401000057,902,Принятие решений о создании, об упразднении лесничеств, создаваемых в их составе участковых лесничеств, расположенных на землях населенных пунктов муниципального, городского округа, установлении и изменении их границ, а также осуществление разработки и ут,1) Соглашение о передаче полномочий "О передаче органам местного самоуправления муниципального образования городской округ город-курорт Сочи Краснодарского края отдельных полномочий публичной власти федералльной территории "Сириус" от 28.12.2022 №13/7-ДС-ФТ; 
2) Постановление администрации города Сочи "Об утверждении положения о департаменте по охране окружающей среды, лесопаркового, сельского хозяйства и промышленности администрации муниципального образования городской округ город-курорт Сочи Краснодарского края" от 25.01.2021 №60,1) п. 1 ст. 4 ; 
2) п. 3.8-3.10 разд. 3 прил. 1,1) с 01.01.2022 по 31.12.2022; 
2) с 25.01.2021 по 31.12.2999</t>
  </si>
  <si>
    <t>1) Соглашение о передаче полномочий "О передаче органам местного самоуправления муниципального образования городской округ город-курорт Сочи Краснодарского края отдельных полномочий публичной власти федералльной территории "Сириус" от 28.12.2022 №13/7-ДС-ФТ; 
2) Постановление администрации города Сочи "Об утверждении положения о департаменте по охране окружающей среды, лесопаркового, сельского хозяйства и промышленности администрации муниципального образования городской округ город-курорт Сочи Краснодарского края" от 25.01.2021 №60</t>
  </si>
  <si>
    <t>Принятие решений о создании, об упразднении лесничеств, создаваемых в их составе участковых лесничеств, расположенных на землях населенных пунктов муниципального, городского округа, установлении и изменении их границ, а также осуществление разработки и ут</t>
  </si>
  <si>
    <t>4.01.00.0.057</t>
  </si>
  <si>
    <t xml:space="preserve">Финансовое обеспечение отдельных мероприятий муниципальной программы направленных на обеспечение безопасности муниципальной собственности в рамка мп  "Обеспечение безопасности на территории муниципального образования город-курорт Сочи" </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</si>
  <si>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</si>
  <si>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14.4.01.10050</t>
  </si>
  <si>
    <t>1) с 01.01.2020 по 31.12.2999; 
2) с 01.01.2022 по 31.12.2099; 
3) с 01.01.2020 по 31.12.2999</t>
  </si>
  <si>
    <t>1) п. 4-5 прил. 1; 
2) прил. 9</t>
  </si>
  <si>
    <t>1) Постановление администрации города Сочи "Об утверждении положения о расходных обязательствах муниципального образования город-курорт Сочи по оказанию поддержки гражданам и их объединениям, участвующим в охране общественного порядка, созданию условий для деятельности народных дружин" от 15.10.2019 №1576;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 
3) Постановление администрации города Сочи "Об утверждении положения о расходных обязательствах муниципального образования город-курорт Сочи по оказанию поддержки гражданам и их объединениям, участвующим в охране общественного порядка, созданию условий для деятельности народных дружин" от 15.10.2019 №1576</t>
  </si>
  <si>
    <t>Финансовое обеспечение отдельных мероприятий направленных на материально-техническое обеспечение добровольных народных дружин в рамках муниципальной программы "Обеспечение безопасности на территории муниципального образования город-курорт Сочи"</t>
  </si>
  <si>
    <t>401000056,902,Финансовое обеспечение отдельных мероприятий направленных на материально-техническое обеспечение добровольных народных дружин в рамках муниципальной программы "Обеспечение безопасности на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оказанию поддержки гражданам и их объединениям, участвующим в охране общественного порядка, созданию условий для деятельности народных дружин" от 15.10.2019 №1576;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 
3) Постановление администрации города Сочи "Об утверждении положения о расходных обязательствах муниципального образования город-курорт Сочи по оказанию поддержки гражданам и их объединениям, участвующим в охране общественного порядка, созданию условий для деятельности народных дружин" от 15.10.2019 №1576,1) п. 4-5 прил. 1; 
2) прил. 9,1) с 01.01.2020 по 31.12.2999; 
2) с 01.01.2022 по 31.12.2099; 
3) с 01.01.2020 по 31.12.2999</t>
  </si>
  <si>
    <t>4.01.00.0.056</t>
  </si>
  <si>
    <t>04.1.02.10050</t>
  </si>
  <si>
    <t>1) подп. 1.2,4.7 п. 2,4 ; 
2) прил. 2</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</si>
  <si>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вопросам местного значения в области молодежной политики" от 19.08.2021 №1816;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"Молодежь Сочи" от 27.12.2021 №2843</t>
  </si>
  <si>
    <t>Финансовое обеспечение отдельных мероприятий муниципальной программы "Молодежь Сочи</t>
  </si>
  <si>
    <t>Организация и осуществление мероприятий по работе с детьми и молодежью в городском округе</t>
  </si>
  <si>
    <t>04.1.01.10050</t>
  </si>
  <si>
    <t>04.1.05.00190</t>
  </si>
  <si>
    <t>401000054,934,Осуществление расходов на обеспечение функций  органов местного самоуправления в рамках реализации  муниципальной программы города Сочи "Молодежь Сочи",1)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управлении молодежной политики администрации муниципального образования городской округ город-курорт Сочи Краснодарского края" от 28.12.2020 №104;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"Молодежь Сочи" от 27.12.2021 №2843,1) прил. 1; 
2) п. 1 прил. 1; 
3) п. 1.1.5.3. прил. 2,1) с 28.12.2020 по 31.12.2999; 
2) с 28.12.2020 по 31.12.2999; 
3) с 01.01.2022 по 31.12.2099</t>
  </si>
  <si>
    <t>1) с 28.12.2020 по 31.12.2999; 
2) с 28.12.2020 по 31.12.2999; 
3) с 01.01.2022 по 31.12.2099</t>
  </si>
  <si>
    <t>1) прил. 1; 
2) п. 1 прил. 1; 
3) п. 1.1.5.3. прил. 2</t>
  </si>
  <si>
    <t>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управлении молодежной политики администрации муниципального образования городской округ город-курорт Сочи Краснодарского края" от 28.12.2020 №104;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"Молодежь Сочи" от 27.12.2021 №2843</t>
  </si>
  <si>
    <t>Осуществление расходов на обеспечение функций  органов местного самоуправления в рамках реализации  муниципальной программы города Сочи "Молодежь Сочи"</t>
  </si>
  <si>
    <t>401000054,934,Осуществление расходов на обеспечение функций  органов местного самоуправления в рамках реализации  муниципальной программы города Сочи "Молодежь Сочи",1)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Решение Городского Cобрания Сочи "Об утверждении Положения об управлении молодежной политики администрации муниципального образования городской округ город-курорт Сочи Краснодарского края" от 28.12.2020 №104; 
5)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"Молодежь Сочи" от 27.12.2021 №2843,1) прил. 1; 
2) п. 1-2 прил. 1; 
3) п. 1 ; 
4) п. 1 прил. 1; 
5) п. 1.1.5.3. прил. 2,1) с 28.12.2020 по 31.12.2999; 
2) с 18.10.2020 по 31.12.2020; 
3) с 18.10.2020 по 31.12.2020; 
4) с 28.12.2020 по 31.12.2999; 
5) с 01.01.2022 по 31.12.2099</t>
  </si>
  <si>
    <t>1) с 28.12.2020 по 31.12.2999; 
2) с 18.10.2020 по 31.12.2020; 
3) с 18.10.2020 по 31.12.2020; 
4) с 28.12.2020 по 31.12.2999; 
5) с 01.01.2022 по 31.12.2099</t>
  </si>
  <si>
    <t>1) прил. 1; 
2) п. 1-2 прил. 1; 
3) п. 1 ; 
4) п. 1 прил. 1; 
5) п. 1.1.5.3. прил. 2</t>
  </si>
  <si>
    <t>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Решение Городского Cобрания Сочи "Об утверждении Положения об управлении молодежной политики администрации муниципального образования городской округ город-курорт Сочи Краснодарского края" от 28.12.2020 №104; 
5)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"Молодежь Сочи" от 27.12.2021 №2843</t>
  </si>
  <si>
    <t>07.1.04.10050</t>
  </si>
  <si>
    <t>1) с 19.08.2021 по 31.12.2999; 
2) с 08.05.2022 по 31.12.2999</t>
  </si>
  <si>
    <t>1) подп. 2.1.2,2.1.3,2.1.6,3.1.19 п. 2.1,3.1 разд. 2,3 ; 
2) прил. 3</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</si>
  <si>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вопросам местного значения в области молодежной политики" от 19.08.2021 №1816; 
2) Постановление администрации города Сочи "Об утверждении муниципальной программы муниципального образования городской округ город-курорт Cочи Краснодарского края «Профилактика правонарушений несовершеннолетних и в отношении детей, жестокого обращения с ними, выявление семейного неблагополучия, предупреждение травматизма и суицидального поведения несовершеннолетних на территории города Сочи» от 29.04.2022 №1242</t>
  </si>
  <si>
    <t>Финансовое  обеспечение отдельных мероприятий муниципальной программы «Профилактика правонарушений несовершеннолетних и в отношении детей, жестокого обращения с ними, выявления семейного неблагополучия, предупреждения траватизма</t>
  </si>
  <si>
    <t>401000054,934,Финансовое  обеспечение отдельных мероприятий муниципальной программы «Профилактика правонарушений несовершеннолетних и в отношении детей, жестокого обращения с ними, выявления семейного неблагополучия, предупреждения траватизма,1)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вопросам местного значения в области молодежной политики" от 19.08.2021 №1816; 
2) Постановление администрации города Сочи "Об утверждении муниципальной программы муниципального образования городской округ город-курорт Cочи Краснодарского края «Профилактика правонарушений несовершеннолетних и в отношении детей, жестокого обращения с ними, выявление семейного неблагополучия, предупреждение травматизма и суицидального поведения несовершеннолетних на территории города Сочи» от 29.04.2022 №1242,1) подп. 2.1.2,2.1.3,2.1.6,3.1.19 п. 2.1,3.1 разд. 2,3 ; 
2) прил. 3,1) с 19.08.2021 по 31.12.2999; 
2) с 08.05.2022 по 31.12.2999</t>
  </si>
  <si>
    <t>07.1.02.10050</t>
  </si>
  <si>
    <t>401000054,934,Финансовое  обеспечение отдельных мероприятий муниципальной программы «Профилактика правонарушений несовершеннолетних и в отношении детей, жестокого обращения с ними, выявления семейного неблагополучия, предупреждения траватизма ..",1)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вопросам местного значения в области молодежной политики" от 19.08.2021 №1816; 
2) Постановление администрации города Сочи "Об утверждении муниципальной программы муниципального образования городской округ город-курорт Cочи Краснодарского края «Профилактика правонарушений несовершеннолетних и в отношении детей, жестокого обращения с ними, выявление семейного неблагополучия, предупреждение травматизма и суицидального поведения несовершеннолетних на территории города Сочи» от 29.04.2022 №1242,1) подп. 2.1.2,2.1.3,2.1.6,3.1.19 п. 2.1,3.1 разд. 2,3 ; 
2) прил. 3,1) с 19.08.2021 по 31.12.2999; 
2) с 08.05.2022 по 31.12.2999</t>
  </si>
  <si>
    <t>Финансовое  обеспечение отдельных мероприятий муниципальной программы «Профилактика правонарушений несовершеннолетних и в отношении детей, жестокого обращения с ними, выявления семейного неблагополучия, предупреждения траватизма .."</t>
  </si>
  <si>
    <t>07.1.01.10050</t>
  </si>
  <si>
    <t>04.1.05.10050</t>
  </si>
  <si>
    <t>401000054,934,Финансовое обеспечение отдельных мероприятий муниципальной программы "Молодежь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вопросам местного значения в области молодежной политики" от 19.08.2021 №1816;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"Молодежь Сочи" от 27.12.2021 №2843,1) подп. 1.2,4.7 п. 2,4 ; 
2) прил. 2,1) с 19.08.2021 по 31.12.2999; 
2) с 01.01.2022 по 31.12.2099</t>
  </si>
  <si>
    <t>04.1.05.00590</t>
  </si>
  <si>
    <t>401000054,934,Осуществление расходов на обеспечение деятельности (оказание услуг) муниципальных учреждений в рамках реализации муниципальной программы "Молодежь Сочи ",1)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вопросам местного значения в области молодежной политики" от 19.08.2021 №1816;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"Молодежь Сочи" от 27.12.2021 №2843,1) подп. 1.1,4.7 п. 2,4 ; 
2) прил. 2,1) с 19.08.2021 по 31.12.2999; 
2) с 01.01.2022 по 31.12.2099</t>
  </si>
  <si>
    <t>1) подп. 1.1,4.7 п. 2,4 ; 
2) прил. 2</t>
  </si>
  <si>
    <t>Осуществление расходов на обеспечение деятельности (оказание услуг) муниципальных учреждений в рамках реализации муниципальной программы "Молодежь Сочи "</t>
  </si>
  <si>
    <t>1) с 19.08.2021 по 31.12.2999; 
2) с 10.02.2021 по 31.12.2999; 
3) с 01.01.2022 по 31.12.2099</t>
  </si>
  <si>
    <t>1) подп. 1.1,4.7 п. 2,4 ; 
2) п. 1-2 прил. 1; 
3) прил. 2</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</si>
  <si>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вопросам местного значения в области молодежной политики" от 19.08.2021 №1816;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"Молодежь Сочи" от 27.12.2021 №2843</t>
  </si>
  <si>
    <t>401000054,934,Осуществление расходов на обеспечение деятельности (оказание услуг) муниципальных учреждений в рамках реализации муниципальной программы "Молодежь Сочи ",1)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вопросам местного значения в области молодежной политики" от 19.08.2021 №1816;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"Молодежь Сочи" от 27.12.2021 №2843,1) подп. 1.1,4.7 п. 2,4 ; 
2) п. 1-2 прил. 1; 
3) прил. 2,1) с 19.08.2021 по 31.12.2999; 
2) с 10.02.2021 по 31.12.2999; 
3) с 01.01.2022 по 31.12.2099</t>
  </si>
  <si>
    <t>04.1.04.00590</t>
  </si>
  <si>
    <t>Осуществление расходов на обеспечение деятельности (оказание услуг) муниципальных учреждений в рамках реализации муниципальной программы  города Сочи "Молодежь Сочи "</t>
  </si>
  <si>
    <t>401000054,934,Осуществление расходов на обеспечение деятельности (оказание услуг) муниципальных учреждений в рамках реализации муниципальной программы  города Сочи "Молодежь Сочи ",1)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вопросам местного значения в области молодежной политики" от 19.08.2021 №1816;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"Молодежь Сочи" от 27.12.2021 №2843,1) подп. 1.2,4.7 п. 2,4 ; 
2) прил. 2,1) с 19.08.2021 по 31.12.2999; 
2) с 01.01.2022 по 31.12.2099</t>
  </si>
  <si>
    <t>04.1.03.10050</t>
  </si>
  <si>
    <t>Средства резервного фонда администрации Краснодарского края</t>
  </si>
  <si>
    <t>4.01.00.0.054</t>
  </si>
  <si>
    <t>22.1.01.10361</t>
  </si>
  <si>
    <t>1) с 12.12.2013 по 31.12.2999; 
2) с 01.01.2022 по 31.12.2099</t>
  </si>
  <si>
    <t>1) п. 1-4 ; 
2) прил. 3</t>
  </si>
  <si>
    <t>1) Постановление администрации города Сочи "О расходных обязательствах муниципального образования город- курорт Сочи по осуществлению оказания финансовой поддержки социально ориентированным некоммерческим организациям" от 05.12.2013 №2663;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t>
  </si>
  <si>
    <t>Субсидия для поддержки общественно полезных программ некомерческих организаций, направленных на социальную поддержку и защиту законных прав</t>
  </si>
  <si>
    <t>401000053,902,Субсидия для поддержки общественно полезных программ некомерческих организаций, направленных на социальную поддержку и защиту законных прав,1) Постановление администрации города Сочи "О расходных обязательствах муниципального образования город- курорт Сочи по осуществлению оказания финансовой поддержки социально ориентированным некоммерческим организациям" от 05.12.2013 №2663;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№2748,1) п. 1-4 ; 
2) прил. 3,1) с 12.12.2013 по 31.12.2999; 
2) с 01.01.2022 по 31.12.2099</t>
  </si>
  <si>
    <t>Оказание поддержки социально ориентированным некоммерческим организациям, благотворительной деятельности и добровольчеству</t>
  </si>
  <si>
    <t>15.1.04.10050</t>
  </si>
  <si>
    <t>1) с 01.01.2022 по 31.12.2999; 
2) с 01.01.2021 по 31.12.2999; 
3) с 28.05.2021 по 31.12.2999; 
4) с 30.12.2020 по 31.12.2999; 
5) с 01.01.2022 по 31.12.2099</t>
  </si>
  <si>
    <t>1) п. 1-5 ; 
2) п. 2.4,2.3,2.2,1.8 разд. 2,1 ; 
3) п. 1.3-1.4 ; 
4) п. 2.1 разд. 2 ; 
5) подп. 7.9,7.11 п. 7 прил. 3</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</si>
  <si>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оказанию поддержки социально ориентированным некоммерческим организациям" от 06.05.2022 №1292; 
2) Постановление администрации города Сочи "О создания комиссии по отбору районных социально ориентированных- казачьих обществ муниципального образования городской округ  город-курорт Сочи Краснодарского края Черноморского окружного казачьего общества для оказания материальной поддержки из бюджета муниципального образования городской округ город-курорт Сочи Краснодарского края в рамках муниципальной программы "Поддержка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 от 10.02.2021 №144; 
3) Постановление администрации города Сочи "Об утверждении порядка определения объема и предоставления субсидий из бюджета муниципального образования городской округ город-курорт Сочи Краснодарского края районным социально ориентированным казачьим обществам муниципального образования городской округ город-курорт Сочи Краснодарского края Черноморскогор окружного казачьего общества кубанского войскового казачьего общества в рамках муниципальной программы "Поддержка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 от 27.05.2021 №966; 
4) Постановление администрации города Сочи "Об утверждении положения об управлении по делам казачества и военным вопросам администрации муниципального образования городской округ город-курорт Сочи Краснодарского края" от 30.12.2020 №4; 
5)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районных социально ориентированных казачьих обществ города Сочи Черноморского окружного казачьего общества Кубанского войскового казачьего общества" от 06.12.2021 №2800</t>
  </si>
  <si>
    <t>Осуществление поддержки социально ориентированных некоммерческих организаций в рамках программы"Поддержка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 "</t>
  </si>
  <si>
    <t>401000053,902,Осуществление поддержки социально ориентированных некоммерческих организаций в рамках программы"Поддержка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 ",1)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оказанию поддержки социально ориентированным некоммерческим организациям" от 06.05.2022 №1292; 
2) Постановление администрации города Сочи "О создания комиссии по отбору районных социально ориентированных- казачьих обществ муниципального образования городской округ  город-курорт Сочи Краснодарского края Черноморского окружного казачьего общества для оказания материальной поддержки из бюджета муниципального образования городской округ город-курорт Сочи Краснодарского края в рамках муниципальной программы "Поддержка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 от 10.02.2021 №144; 
3) Постановление администрации города Сочи "Об утверждении порядка определения объема и предоставления субсидий из бюджета муниципального образования городской округ город-курорт Сочи Краснодарского края районным социально ориентированным казачьим обществам муниципального образования городской округ город-курорт Сочи Краснодарского края Черноморскогор окружного казачьего общества кубанского войскового казачьего общества в рамках муниципальной программы "Поддержка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 от 27.05.2021 №966; 
4) Постановление администрации города Сочи "Об утверждении положения об управлении по делам казачества и военным вопросам администрации муниципального образования городской округ город-курорт Сочи Краснодарского края" от 30.12.2020 №4; 
5)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районных социально ориентированных казачьих обществ города Сочи Черноморского окружного казачьего общества Кубанского войскового казачьего общества" от 06.12.2021 №2800,1) п. 1-5 ; 
2) п. 2.4,2.3,2.2,1.8 разд. 2,1 ; 
3) п. 1.3-1.4 ; 
4) п. 2.1 разд. 2 ; 
5) подп. 7.9,7.11 п. 7 прил. 3,1) с 01.01.2022 по 31.12.2999; 
2) с 01.01.2021 по 31.12.2999; 
3) с 28.05.2021 по 31.12.2999; 
4) с 30.12.2020 по 31.12.2999; 
5) с 01.01.2022 по 31.12.2099</t>
  </si>
  <si>
    <t>15.1.02.10050</t>
  </si>
  <si>
    <t>1) п. 1-5 ; 
2) п. 2.4,2.3,2.2,1.8 разд. 2,1 ; 
3) п. 1.4,1.3 разд. 1 ; 
4) п. 2.1 разд. 2 ; 
5) подп. 7.9,7.11 п. 7 прил. 3</t>
  </si>
  <si>
    <t>401000053,902,Осуществление поддержки социально ориентированных некоммерческих организаций в рамках программы"Поддержка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 ",1)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оказанию поддержки социально ориентированным некоммерческим организациям" от 06.05.2022 №1292; 
2) Постановление администрации города Сочи "О создания комиссии по отбору районных социально ориентированных- казачьих обществ муниципального образования городской округ  город-курорт Сочи Краснодарского края Черноморского окружного казачьего общества для оказания материальной поддержки из бюджета муниципального образования городской округ город-курорт Сочи Краснодарского края в рамках муниципальной программы "Поддержка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 от 10.02.2021 №144; 
3) Постановление администрации города Сочи "Об утверждении порядка определения объема и предоставления субсидий из бюджета муниципального образования городской округ город-курорт Сочи Краснодарского края районным социально ориентированным казачьим обществам муниципального образования городской округ город-курорт Сочи Краснодарского края Черноморскогор окружного казачьего общества кубанского войскового казачьего общества в рамках муниципальной программы "Поддержка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 от 27.05.2021 №966; 
4) Постановление администрации города Сочи "Об утверждении положения об управлении по делам казачества и военным вопросам администрации муниципального образования городской округ город-курорт Сочи Краснодарского края" от 30.12.2020 №4; 
5)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районных социально ориентированных казачьих обществ города Сочи Черноморского окружного казачьего общества Кубанского войскового казачьего общества" от 06.12.2021 №2800,1) п. 1-5 ; 
2) п. 2.4,2.3,2.2,1.8 разд. 2,1 ; 
3) п. 1.4,1.3 разд. 1 ; 
4) п. 2.1 разд. 2 ; 
5) подп. 7.9,7.11 п. 7 прил. 3,1) с 01.01.2022 по 31.12.2999; 
2) с 01.01.2021 по 31.12.2999; 
3) с 28.05.2021 по 31.12.2999; 
4) с 30.12.2020 по 31.12.2999; 
5) с 01.01.2022 по 31.12.2099</t>
  </si>
  <si>
    <t>15.1.01.10050</t>
  </si>
  <si>
    <t>1) п. 1-5 ; 
2) п. 2.4,2.3,2.2,1.8 разд. 1 ; 
3) п. 1.4,1.3 разд. 1 ; 
4) п. 2.1 разд. 2 ; 
5) подп. 7.9,7.11 п. 7 прил. 3</t>
  </si>
  <si>
    <t>Осуществление поддержки социально-ориентированных некоммерческих организаций в рамках программы"Поддержка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 "</t>
  </si>
  <si>
    <t>401000053,902,Осуществление поддержки социально-ориентированных некоммерческих организаций в рамках программы"Поддержка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 ",1)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оказанию поддержки социально ориентированным некоммерческим организациям" от 06.05.2022 №1292; 
2) Постановление администрации города Сочи "О создания комиссии по отбору районных социально ориентированных- казачьих обществ муниципального образования городской округ  город-курорт Сочи Краснодарского края Черноморского окружного казачьего общества для оказания материальной поддержки из бюджета муниципального образования городской округ город-курорт Сочи Краснодарского края в рамках муниципальной программы "Поддержка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 от 10.02.2021 №144; 
3) Постановление администрации города Сочи "Об утверждении порядка определения объема и предоставления субсидий из бюджета муниципального образования городской округ город-курорт Сочи Краснодарского края районным социально ориентированным казачьим обществам муниципального образования городской округ город-курорт Сочи Краснодарского края Черноморскогор окружного казачьего общества кубанского войскового казачьего общества в рамках муниципальной программы "Поддержка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 от 27.05.2021 №966; 
4) Постановление администрации города Сочи "Об утверждении положения об управлении по делам казачества и военным вопросам администрации муниципального образования городской округ город-курорт Сочи Краснодарского края" от 30.12.2020 №4; 
5)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районных социально ориентированных казачьих обществ города Сочи Черноморского окружного казачьего общества Кубанского войскового казачьего общества" от 06.12.2021 №2800,1) п. 1-5 ; 
2) п. 2.4,2.3,2.2,1.8 разд. 1 ; 
3) п. 1.4,1.3 разд. 1 ; 
4) п. 2.1 разд. 2 ; 
5) подп. 7.9,7.11 п. 7 прил. 3,1) с 01.01.2022 по 31.12.2999; 
2) с 01.01.2021 по 31.12.2999; 
3) с 28.05.2021 по 31.12.2999; 
4) с 30.12.2020 по 31.12.2999; 
5) с 01.01.2022 по 31.12.2099</t>
  </si>
  <si>
    <t>4.01.00.0.053</t>
  </si>
  <si>
    <t>19.1.03.10050</t>
  </si>
  <si>
    <t>1) с 22.07.2021 по 31.12.2999; 
2) с 25.01.2021 по 31.12.2999; 
3) с 01.01.2022 по 31.12.2099</t>
  </si>
  <si>
    <t>1) подп. 3.1-3.3 п. 2-3 ; 
2) п. 3.2 разд. 3 прил. 1; 
3) прил. 3</t>
  </si>
  <si>
    <t>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области поддержки и развития малого и среднего предпринимательства" от 20.07.2021 №1413; 
2) Постановление администрации города Сочи "Об утверждении положения о департаменте инвестиций и развития малого и среднего предпринимательства администрации муниципального образования городской округ город-курорт Сочи Краснодарского края" от 25.01.2021 №65;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малого и среднего предпринимательства в городе Сочи" от 25.11.2021 №2708</t>
  </si>
  <si>
    <t>Реализация мероприятий муниципальной программы в рамках организации коворкинг-центра</t>
  </si>
  <si>
    <t>401000052,902,Реализация мероприятий муниципальной программы в рамках организации коворкинг-центра,1)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области поддержки и развития малого и среднего предпринимательства" от 20.07.2021 №1413; 
2) Постановление администрации города Сочи "Об утверждении положения о департаменте инвестиций и развития малого и среднего предпринимательства администрации муниципального образования городской округ город-курорт Сочи Краснодарского края" от 25.01.2021 №65;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малого и среднего предпринимательства в городе Сочи" от 25.11.2021 №2708,1) подп. 3.1-3.3 п. 2-3 ; 
2) п. 3.2 разд. 3 прил. 1; 
3) прил. 3,1) с 22.07.2021 по 31.12.2999; 
2) с 25.01.2021 по 31.12.2999; 
3) с 01.01.2022 по 31.12.2099</t>
  </si>
  <si>
    <t>Содействие развитию малого и среднего предпринимательства</t>
  </si>
  <si>
    <t>19.1.02.10050</t>
  </si>
  <si>
    <t>Осуществление отдельных мероприятий в рамках реализации муниципальной программы "Поддержка малого и среднего предпринимательства в городе Сочи"</t>
  </si>
  <si>
    <t>401000052,902,Осуществление отдельных мероприятий в рамках реализации муниципальной программы "Поддержка малого и среднего предпринимательства в городе Сочи",1)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области поддержки и развития малого и среднего предпринимательства" от 20.07.2021 №1413; 
2) Постановление администрации города Сочи "Об утверждении положения о департаменте инвестиций и развития малого и среднего предпринимательства администрации муниципального образования городской округ город-курорт Сочи Краснодарского края" от 25.01.2021 №65;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малого и среднего предпринимательства в городе Сочи" от 25.11.2021 №2708,1) подп. 3.1-3.3 п. 2-3 ; 
2) п. 3.2 разд. 3 прил. 1; 
3) прил. 3,1) с 22.07.2021 по 31.12.2999; 
2) с 25.01.2021 по 31.12.2999; 
3) с 01.01.2022 по 31.12.2099</t>
  </si>
  <si>
    <t>19.1.01.10050</t>
  </si>
  <si>
    <t>Реализация мероприятий муниципальной программы в рамках оказания поддержки субъектам малого и среднего предпринимательства в сфере образования</t>
  </si>
  <si>
    <t>401000052,902,Реализация мероприятий муниципальной программы в рамках оказания поддержки субъектам малого и среднего предпринимательства в сфере образования,1)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области поддержки и развития малого и среднего предпринимательства" от 20.07.2021 №1413; 
2) Постановление администрации города Сочи "Об утверждении положения о департаменте инвестиций и развития малого и среднего предпринимательства администрации муниципального образования городской округ город-курорт Сочи Краснодарского края" от 25.01.2021 №65;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малого и среднего предпринимательства в городе Сочи" от 25.11.2021 №2708,1) подп. 3.1-3.3 п. 2-3 ; 
2) п. 3.2 разд. 3 прил. 1; 
3) прил. 3,1) с 22.07.2021 по 31.12.2999; 
2) с 25.01.2021 по 31.12.2999; 
3) с 01.01.2022 по 31.12.2099</t>
  </si>
  <si>
    <t>4.01.00.0.052</t>
  </si>
  <si>
    <t>1) с 09.06.2021 по 31.12.2999; 
2) с 01.01.2011 по 31.12.2999; 
3) с 01.01.2022 по 31.12.2099</t>
  </si>
  <si>
    <t>1) абз. 3,5 подп. 2.3.1.,2.3.2. п. 2.2.,2.3. прил. 1; 
2) п. 1-4 ; 
3) подп. 1.2.1.1. п. 1.2.1. прил. 3</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</si>
  <si>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развития сельскохозяйственного производства, расширения рынка сельскохозяйственной продукции, сырья и продовольствия и положения о расходных обязательствах муниципального образования городской округ город-курорт Сочи Краснодарского края по отдельным государственным полномочиям Краснодарского края по поддержке сельскохозяйственного производства" от 09.06.2021 №1088; 
2) Постановление администрации города Сочи "О создании муниципального казенного учреждения "Комитет по природопользованию и охране окружающей среды города Сочи" путем изменения типа существующего муниципального учреждения "Комитет по природопользованию и охране окружающей среды города Сочи" от 30.12.2010 №2373;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 поддержка сельского хозяйства в городе Сочи" от 07.12.2021 №2845</t>
  </si>
  <si>
    <t>Осуществление расходов на обеспечение деятельности (оказание услуг) муниципальных  учреждений в целях поддержки сельскохозяйственного производства</t>
  </si>
  <si>
    <t>401000051,902,Осуществление расходов на обеспечение деятельности (оказание услуг) муниципальных  учреждений в целях поддержки сельскохозяйственного производства,1)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развития сельскохозяйственного производства, расширения рынка сельскохозяйственной продукции, сырья и продовольствия и положения о расходных обязательствах муниципального образования городской округ город-курорт Сочи Краснодарского края по отдельным государственным полномочиям Краснодарского края по поддержке сельскохозяйственного производства" от 09.06.2021 №1088; 
2) Постановление администрации города Сочи "О создании муниципального казенного учреждения "Комитет по природопользованию и охране окружающей среды города Сочи" путем изменения типа существующего муниципального учреждения "Комитет по природопользованию и охране окружающей среды города Сочи" от 30.12.2010 №2373;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 поддержка сельского хозяйства в городе Сочи" от 07.12.2021 №2845,1) абз. 3,5 подп. 2.3.1.,2.3.2. п. 2.2.,2.3. прил. 1; 
2) п. 1-4 ; 
3) подп. 1.2.1.1. п. 1.2.1. прил. 3,1) с 09.06.2021 по 31.12.2999; 
2) с 01.01.2011 по 31.12.2999; 
3) с 01.01.2022 по 31.12.2099</t>
  </si>
  <si>
    <t>Создание условий для расширения рынка сельскохозяйственной продукции, сырья и продовольствия</t>
  </si>
  <si>
    <t>1) с 09.06.2021 по 31.12.2999; 
2) с 10.02.2021 по 31.12.2999; 
3) с 01.01.2011 по 31.12.2999; 
4) с 01.01.2022 по 31.12.2099</t>
  </si>
  <si>
    <t>1) абз. 3,5 подп. 2.2.1.,2.2.2. п. 2.2.,2.3. прил. 1; 
2) п. 1-4 ; 
3) п. 1-4 ; 
4) подп. 1.2.1.1. п. 1.2.1. прил. 3</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</si>
  <si>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развития сельскохозяйственного производства, расширения рынка сельскохозяйственной продукции, сырья и продовольствия и положения о расходных обязательствах муниципального образования городской округ город-курорт Сочи Краснодарского края по отдельным государственным полномочиям Краснодарского края по поддержке сельскохозяйственного производства" от 09.06.2021 №1088;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 создании муниципального казенного учреждения "Комитет по природопользованию и охране окружающей среды города Сочи" путем изменения типа существующего муниципального учреждения "Комитет по природопользованию и охране окружающей среды города Сочи" от 30.12.2010 №2373;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 поддержка сельского хозяйства в городе Сочи" от 07.12.2021 №2845</t>
  </si>
  <si>
    <t>401000051,902,Осуществление расходов на обеспечение деятельности (оказание услуг) муниципальных  учреждений в целях поддержки сельскохозяйственного производства,1)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развития сельскохозяйственного производства, расширения рынка сельскохозяйственной продукции, сырья и продовольствия и положения о расходных обязательствах муниципального образования городской округ город-курорт Сочи Краснодарского края по отдельным государственным полномочиям Краснодарского края по поддержке сельскохозяйственного производства" от 09.06.2021 №1088;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 создании муниципального казенного учреждения "Комитет по природопользованию и охране окружающей среды города Сочи" путем изменения типа существующего муниципального учреждения "Комитет по природопользованию и охране окружающей среды города Сочи" от 30.12.2010 №2373;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 поддержка сельского хозяйства в городе Сочи" от 07.12.2021 №2845,1) абз. 3,5 подп. 2.2.1.,2.2.2. п. 2.2.,2.3. прил. 1; 
2) п. 1-4 ; 
3) п. 1-4 ; 
4) подп. 1.2.1.1. п. 1.2.1. прил. 3,1) с 09.06.2021 по 31.12.2999; 
2) с 10.02.2021 по 31.12.2999; 
3) с 01.01.2011 по 31.12.2999; 
4) с 01.01.2022 по 31.12.2099</t>
  </si>
  <si>
    <t>4.01.00.0.051</t>
  </si>
  <si>
    <t>08.1.01.10190</t>
  </si>
  <si>
    <t>401000048,902,Обеспечение участия в организации и проведении мероприятий по развитию санаторно-курортной отрасли в рамках реализации муниципальной программы  "Развитие санаторно-курортного и туристского комплекса в муниципальном образовании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массового отдыха жителей муниципального образования городской округ город-курорт Сочи Краснодарского края и организации обустройства мест массового отдыха населения 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развитию и обеспечению охраны лечебно-оздоровительных местностей и курортов местного значения на территории муниципального образования городской округ город-курорт Сочи Краснодарского края" от 07.10.2022 №3368; 
2) Постановление администрации города Сочи "Об утверждении Положения о департаменте курортов, туризма и потребительской сферы администрации муниципального образования городской округ город-курорт Сочи Краснодарского края" от 29.07.2022 №2444,1) абз. 5 подп. 3.1-3.6 п. 2,6 прил. 2; 
2) подп. 1.7,3.2,3.6,3.8,3.11,3.37,3.40 п. 1,3 прил. 1,1) с 07.10.2022 по 31.12.2999; 
2) с 29.07.2022 по 31.12.2999</t>
  </si>
  <si>
    <t>1) с 07.10.2022 по 31.12.2999; 
2) с 29.07.2022 по 31.12.2999</t>
  </si>
  <si>
    <t>1) абз. 5 подп. 3.1-3.6 п. 2,6 прил. 2; 
2) подп. 1.7,3.2,3.6,3.8,3.11,3.37,3.40 п. 1,3 прил. 1</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</si>
  <si>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массового отдыха жителей муниципального образования городской округ город-курорт Сочи Краснодарского края и организации обустройства мест массового отдыха населения 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развитию и обеспечению охраны лечебно-оздоровительных местностей и курортов местного значения на территории муниципального образования городской округ город-курорт Сочи Краснодарского края" от 07.10.2022 №3368; 
2) Постановление администрации города Сочи "Об утверждении Положения о департаменте курортов, туризма и потребительской сферы администрации муниципального образования городской округ город-курорт Сочи Краснодарского края" от 29.07.2022 №2444</t>
  </si>
  <si>
    <t>Обеспечение участия в организации и проведении мероприятий по развитию санаторно-курортной отрасли в рамках реализации муниципальной программы  "Развитие санаторно-курортного и туристского комплекса в муниципальном образовании город-курорт Сочи"</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</si>
  <si>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</si>
  <si>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4.01.00.0.048</t>
  </si>
  <si>
    <t>14.1.04.09010</t>
  </si>
  <si>
    <t>1) с 01.07.2021 по 31.12.2999; 
2) с 24.09.2013 по 31.12.2999; 
3) с 01.01.2022 по 31.12.2099; 
4) с 01.01.2011 по 31.12.2999</t>
  </si>
  <si>
    <t xml:space="preserve">1) абз. 2,3,4,5,6,9 подп. 2.3.1.,2.3.2. п. 2.2-2.4 разд. 2 прил. 1; 
2) п. 1-2 ; 
3) подп. 1.4.1.1 п. 1.4.1 прил. 5; 
4) п. 1-3 </t>
  </si>
  <si>
    <t>1) Постановление администрации города Сочи "Об утверждении расходных обязательств муниципального образования городской округ город-курорт Сочи Краснодарского края в области гражданской обороны и защиты населения от чрезвычайных ситуаций природного и техногенного характера" от 09.07.2021 №1381; 
2) Постановление администрации города Сочи "Об утверждении табеля оснащения муниципального казенного учреждения "Служба спасения города Сочи" от 24.09.2013 №2212;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 
4)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t>
  </si>
  <si>
    <t>Приобретение муниципальными учреждениями движимого имущества в рамках реализации муниципальной программы "Обеспечение безопасности на территории муниципального образования город-курорт Сочи"</t>
  </si>
  <si>
    <t>401000047,902,Приобретение муниципальными учреждениями движимого имущества в рамках реализации муниципальной программы "Обеспечение безопасности на территории муниципального образования город-курорт Сочи",1) Постановление администрации города Сочи "Об утверждении расходных обязательств муниципального образования городской округ город-курорт Сочи Краснодарского края в области гражданской обороны и защиты населения от чрезвычайных ситуаций природного и техногенного характера" от 09.07.2021 №1381; 
2) Постановление администрации города Сочи "Об утверждении табеля оснащения муниципального казенного учреждения "Служба спасения города Сочи" от 24.09.2013 №2212;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 
4)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№2425,1) абз. 2,3,4,5,6,9 подп. 2.3.1.,2.3.2. п. 2.2-2.4 разд. 2 прил. 1; 
2) п. 1-2 ; 
3) подп. 1.4.1.1 п. 1.4.1 прил. 5; 
4) п. 1-3 ,1) с 01.07.2021 по 31.12.2999; 
2) с 24.09.2013 по 31.12.2999; 
3) с 01.01.2022 по 31.12.2099; 
4) с 01.01.2011 по 31.12.2999</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</si>
  <si>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</si>
  <si>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14.1.04.00590</t>
  </si>
  <si>
    <t>1) с 01.07.2021 по 31.12.2999; 
2) с 01.01.2022 по 31.12.2099; 
3) с 01.01.2011 по 31.12.2999</t>
  </si>
  <si>
    <t xml:space="preserve">1) абз. 2,3,4,5,6,9 подп. 2.3.1.,2.3.2. п. 2.2-2.4 разд. 2 прил. 1; 
2) подп. 1.4.1.1 п. 1.4.1 прил. 5; 
3) п. 1-3 </t>
  </si>
  <si>
    <t>1) Постановление администрации города Сочи "Об утверждении расходных обязательств муниципального образования городской округ город-курорт Сочи Краснодарского края в области гражданской обороны и защиты населения от чрезвычайных ситуаций природного и техногенного характера" от 09.07.2021 №1381;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 
3)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t>
  </si>
  <si>
    <t>Осуществление расходов на обеспечение деятельности (оказание услуг) муниципальных учреждений в области защиты от ЧС осуществление мероприятий ГО, в рамках реализации мп "Обеспечение безопасности на территории муниципального образования город-курорт Сочи"</t>
  </si>
  <si>
    <t>401000047,902,Осуществление расходов на обеспечение деятельности (оказание услуг) муниципальных учреждений в области защиты от ЧС осуществление мероприятий ГО, в рамках реализации мп "Обеспечение безопасности на территории муниципального образования город-курорт Сочи",1) Постановление администрации города Сочи "Об утверждении расходных обязательств муниципального образования городской округ город-курорт Сочи Краснодарского края в области гражданской обороны и защиты населения от чрезвычайных ситуаций природного и техногенного характера" от 09.07.2021 №1381;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 
3)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№2425,1) абз. 2,3,4,5,6,9 подп. 2.3.1.,2.3.2. п. 2.2-2.4 разд. 2 прил. 1; 
2) подп. 1.4.1.1 п. 1.4.1 прил. 5; 
3) п. 1-3 ,1) с 01.07.2021 по 31.12.2999; 
2) с 01.01.2022 по 31.12.2099; 
3) с 01.01.2011 по 31.12.2999</t>
  </si>
  <si>
    <t>1) с 01.07.2021 по 31.12.2999; 
2) с 24.09.2013 по 31.12.2999; 
3) с 01.01.2022 по 31.12.2099; 
4) с 24.09.2013 по 31.12.2999; 
5) с 01.01.2011 по 31.12.2999</t>
  </si>
  <si>
    <t xml:space="preserve">1) абз. 2,3,4,5,6,9 подп. 2.3.1.,2.3.2. п. 2.2-2.4 разд. 2 прил. 1; 
2) п. 1-2 ; 
3) подп. 1.4.1.1 п. 1.4.1 прил. 5; 
4) п. 1-2 ; 
5) п. 1-3 </t>
  </si>
  <si>
    <t>1) Постановление администрации города Сочи "Об утверждении расходных обязательств муниципального образования городской округ город-курорт Сочи Краснодарского края в области гражданской обороны и защиты населения от чрезвычайных ситуаций природного и техногенного характера" от 09.07.2021 №1381; 
2) Постановление администрации города Сочи "Об утверждении табеля оснащения муниципального казенного учреждения "Служба спасения города Сочи" от 24.09.2013 №2212;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 
4) Постановление администрации города Сочи "Об утверждении норм бесплатной выдачи и замены специальной одежды, специальной обуви и других средств индивидуальной защиты спасателям муниципального казенного учреждения "Служба спасения города Сочи" от 24.09.2013 №2211; 
5)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t>
  </si>
  <si>
    <t>401000047,902,Осуществление расходов на обеспечение деятельности (оказание услуг) муниципальных учреждений в области защиты от ЧС осуществление мероприятий ГО, в рамках реализации мп "Обеспечение безопасности на территории муниципального образования город-курорт Сочи",1) Постановление администрации города Сочи "Об утверждении расходных обязательств муниципального образования городской округ город-курорт Сочи Краснодарского края в области гражданской обороны и защиты населения от чрезвычайных ситуаций природного и техногенного характера" от 09.07.2021 №1381; 
2) Постановление администрации города Сочи "Об утверждении табеля оснащения муниципального казенного учреждения "Служба спасения города Сочи" от 24.09.2013 №2212;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 
4) Постановление администрации города Сочи "Об утверждении норм бесплатной выдачи и замены специальной одежды, специальной обуви и других средств индивидуальной защиты спасателям муниципального казенного учреждения "Служба спасения города Сочи" от 24.09.2013 №2211; 
5)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№2425,1) абз. 2,3,4,5,6,9 подп. 2.3.1.,2.3.2. п. 2.2-2.4 разд. 2 прил. 1; 
2) п. 1-2 ; 
3) подп. 1.4.1.1 п. 1.4.1 прил. 5; 
4) п. 1-2 ; 
5) п. 1-3 ,1) с 01.07.2021 по 31.12.2999; 
2) с 24.09.2013 по 31.12.2999; 
3) с 01.01.2022 по 31.12.2099; 
4) с 24.09.2013 по 31.12.2999; 
5) с 01.01.2011 по 31.12.2999</t>
  </si>
  <si>
    <t>1) с 01.07.2021 по 31.12.2999; 
2) с 10.02.2021 по 31.12.2999; 
3) с 01.01.2022 по 31.12.2099; 
4) с 01.01.2011 по 31.12.2999</t>
  </si>
  <si>
    <t xml:space="preserve">1) абз. 2,3,4,5,6,9 подп. 2.3.1.,2.3.2. п. 2.2-2.4 разд. 2 прил. 1; 
2) п. 1-4 ; 
3) подп. 1.4.1.1 п. 1.4.1 прил. 5; 
4) п. 1-3 </t>
  </si>
  <si>
    <t>1) Постановление администрации города Сочи "Об утверждении расходных обязательств муниципального образования городской округ город-курорт Сочи Краснодарского края в области гражданской обороны и защиты населения от чрезвычайных ситуаций природного и техногенного характера" от 09.07.2021 №1381;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 
4)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t>
  </si>
  <si>
    <t>401000047,902,Осуществление расходов на обеспечение деятельности (оказание услуг) муниципальных учреждений в области защиты от ЧС осуществление мероприятий ГО, в рамках реализации мп "Обеспечение безопасности на территории муниципального образования город-курорт Сочи",1) Постановление администрации города Сочи "Об утверждении расходных обязательств муниципального образования городской округ город-курорт Сочи Краснодарского края в области гражданской обороны и защиты населения от чрезвычайных ситуаций природного и техногенного характера" от 09.07.2021 №1381;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 
4)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№2425,1) абз. 2,3,4,5,6,9 подп. 2.3.1.,2.3.2. п. 2.2-2.4 разд. 2 прил. 1; 
2) п. 1-4 ; 
3) подп. 1.4.1.1 п. 1.4.1 прил. 5; 
4) п. 1-3 ,1) с 01.07.2021 по 31.12.2999; 
2) с 10.02.2021 по 31.12.2999; 
3) с 01.01.2022 по 31.12.2099; 
4) с 01.01.2011 по 31.12.2999</t>
  </si>
  <si>
    <t>4.01.00.0.047</t>
  </si>
  <si>
    <t>14.1.05.10050</t>
  </si>
  <si>
    <t>1) с 01.07.2021 по 31.12.2999; 
2) с 01.01.2022 по 31.12.2099</t>
  </si>
  <si>
    <t>1) абз. 2,4,5,6,9 подп. 2.3.1,2.3.2 п. 2.2-2.4 разд. 2 прил. 1; 
2) подп. 1.5.1.2,1.5.1.3 п. 1.5.1. прил. 4</t>
  </si>
  <si>
    <t>1) Постановление администрации города Сочи "Об утверждении расходных обязательств муниципального образования городской округ город-курорт Сочи Краснодарского края в области гражданской обороны и защиты населения от чрезвычайных ситуаций природного и техногенного характера" от 09.07.2021 №1381;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t>
  </si>
  <si>
    <t>Финансовое обеспечение мериприятий муниципальной программы "Обеспечение безопасности на территории города Сочи"</t>
  </si>
  <si>
    <t>401000046,902,Финансовое обеспечение мериприятий муниципальной программы "Обеспечение безопасности на территории города Сочи",1) Постановление администрации города Сочи "Об утверждении расходных обязательств муниципального образования городской округ город-курорт Сочи Краснодарского края в области гражданской обороны и защиты населения от чрезвычайных ситуаций природного и техногенного характера" от 09.07.2021 №1381;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№3366,1) абз. 2,4,5,6,9 подп. 2.3.1,2.3.2 п. 2.2-2.4 разд. 2 прил. 1; 
2) подп. 1.5.1.2,1.5.1.3 п. 1.5.1. прил. 4,1) с 01.07.2021 по 31.12.2999; 
2) с 01.01.2022 по 31.12.2099</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</si>
  <si>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</si>
  <si>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14.1.04.80150</t>
  </si>
  <si>
    <t xml:space="preserve">1) абз. 2,3,4,5,6,9 подп. 2.3.1,2.3.2 п. 2.2-2.4 прил. 1; 
2) абз. 4 подп. 1.4.1.2 п. 1.4.1 </t>
  </si>
  <si>
    <t>Организация и осуществление мероприятий по территориальной обороне и гражданской обороне, защите населения и территории муниципального, городского округа от чрезвычайных ситуаций природного и техногенного характера, включая поддержку в состоянии постоянно</t>
  </si>
  <si>
    <t>401000046,902,Организация и осуществление мероприятий по территориальной обороне и гражданской обороне, защите населения и территории муниципального, городского округа от чрезвычайных ситуаций природного и техногенного характера, включая поддержку в состоянии постоянно,1) Постановление администрации города Сочи "Об утверждении расходных обязательств муниципального образования городской округ город-курорт Сочи Краснодарского края в области гражданской обороны и защиты населения от чрезвычайных ситуаций природного и техногенного характера" от 09.07.2021 №1381;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№3366,1) абз. 2,3,4,5,6,9 подп. 2.3.1,2.3.2 п. 2.2-2.4 прил. 1; 
2) абз. 4 подп. 1.4.1.2 п. 1.4.1 ,1) с 01.07.2021 по 31.12.2999; 
2) с 01.01.2022 по 31.12.2099</t>
  </si>
  <si>
    <t>1) с 01.07.2021 по 31.12.2999; 
2) с 10.02.2021 по 31.12.2999; 
3) с 01.01.2022 по 31.12.2099</t>
  </si>
  <si>
    <t xml:space="preserve">1) абз. 2,3,4,5,6,9 подп. 2.3.1,2.3.2 п. 2.2-2.4 прил. 1; 
2) п. 1-4 ; 
3) абз. 4 подп. 1.4.1.2 п. 1.4.1 </t>
  </si>
  <si>
    <t>1) Постановление администрации города Сочи "Об утверждении расходных обязательств муниципального образования городской округ город-курорт Сочи Краснодарского края в области гражданской обороны и защиты населения от чрезвычайных ситуаций природного и техногенного характера" от 09.07.2021 №1381;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t>
  </si>
  <si>
    <t>401000046,902,Организация и осуществление мероприятий по территориальной обороне и гражданской обороне, защите населения и территории муниципального, городского округа от чрезвычайных ситуаций природного и техногенного характера, включая поддержку в состоянии постоянно,1) Постановление администрации города Сочи "Об утверждении расходных обязательств муниципального образования городской округ город-курорт Сочи Краснодарского края в области гражданской обороны и защиты населения от чрезвычайных ситуаций природного и техногенного характера" от 09.07.2021 №1381;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№3366,1) абз. 2,3,4,5,6,9 подп. 2.3.1,2.3.2 п. 2.2-2.4 прил. 1; 
2) п. 1-4 ; 
3) абз. 4 подп. 1.4.1.2 п. 1.4.1 ,1) с 01.07.2021 по 31.12.2999; 
2) с 10.02.2021 по 31.12.2999; 
3) с 01.01.2022 по 31.12.2099</t>
  </si>
  <si>
    <t>1) с 01.07.2021 по 31.12.2999; 
2) с 26.11.2012 по 31.12.2999; 
3) с 01.01.2022 по 31.12.2099</t>
  </si>
  <si>
    <t>1) абз. 2,3,4,5,6,9 подп. 2.3.1.,2.3.2. п. 2.2-2.4 разд. 2 прил. 1; 
2) п. 5 ; 
3) подп. 1.4.1.2 п. 1.4.1 прил. 5</t>
  </si>
  <si>
    <t>1) Постановление администрации города Сочи "Об утверждении расходных обязательств муниципального образования городской округ город-курорт Сочи Краснодарского края в области гражданской обороны и защиты населения от чрезвычайных ситуаций природного и техногенного характера" от 09.07.2021 №1381; 
2) Постановление администрации города Сочи "Об изменении наименования и внесения изменений в устав муниципального казенного учреждения города Сочи "Ситуационно-мониторинговый центр" от 26.11.2012 №2530;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t>
  </si>
  <si>
    <t>401000046,902,Приобретение муниципальными учреждениями движимого имущества в рамках реализации муниципальной программы "Обеспечение безопасности на территории муниципального образования город-курорт Сочи",1) Постановление администрации города Сочи "Об утверждении расходных обязательств муниципального образования городской округ город-курорт Сочи Краснодарского края в области гражданской обороны и защиты населения от чрезвычайных ситуаций природного и техногенного характера" от 09.07.2021 №1381; 
2) Постановление администрации города Сочи "Об изменении наименования и внесения изменений в устав муниципального казенного учреждения города Сочи "Ситуационно-мониторинговый центр" от 26.11.2012 №2530;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№3366,1) абз. 2,3,4,5,6,9 подп. 2.3.1.,2.3.2. п. 2.2-2.4 разд. 2 прил. 1; 
2) п. 5 ; 
3) подп. 1.4.1.2 п. 1.4.1 прил. 5,1) с 01.07.2021 по 31.12.2999; 
2) с 26.11.2012 по 31.12.2999; 
3) с 01.01.2022 по 31.12.2099</t>
  </si>
  <si>
    <t>401000046,902,Осуществление расходов на обеспечение деятельности (оказание услуг) муниципальных учреждений в области защиты от ЧС осуществление мероприятий ГО, в рамках реализации мп "Обеспечение безопасности на территории муниципального образования город-курорт Сочи",1) Постановление администрации города Сочи "Об утверждении расходных обязательств муниципального образования городской округ город-курорт Сочи Краснодарского края в области гражданской обороны и защиты населения от чрезвычайных ситуаций природного и техногенного характера" от 09.07.2021 №1381; 
2) Постановление администрации города Сочи "Об изменении наименования и внесения изменений в устав муниципального казенного учреждения города Сочи "Ситуационно-мониторинговый центр" от 26.11.2012 №2530;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№3366,1) абз. 2,3,4,5,6,9 подп. 2.3.1.,2.3.2. п. 2.2-2.4 разд. 2 прил. 1; 
2) п. 5 ; 
3) подп. 1.4.1.2 п. 1.4.1 прил. 5,1) с 01.07.2021 по 31.12.2999; 
2) с 26.11.2012 по 31.12.2999; 
3) с 01.01.2022 по 31.12.2099</t>
  </si>
  <si>
    <t>1) с 01.07.2021 по 31.12.2999; 
2) с 10.02.2021 по 31.12.2999; 
3) с 26.11.2012 по 31.12.2999; 
4) с 01.01.2022 по 31.12.2099</t>
  </si>
  <si>
    <t>1) абз. 2,3,4,5,6,9 подп. 2.3.1.,2.3.2. п. 2.2-2.4 разд. 2 прил. 1; 
2) п. 1-4 ; 
3) п. 5 ; 
4) подп. 1.4.1.2 п. 1.4.1 прил. 5</t>
  </si>
  <si>
    <t>1) Постановление администрации города Сочи "Об утверждении расходных обязательств муниципального образования городской округ город-курорт Сочи Краснодарского края в области гражданской обороны и защиты населения от чрезвычайных ситуаций природного и техногенного характера" от 09.07.2021 №1381;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"Об изменении наименования и внесения изменений в устав муниципального казенного учреждения города Сочи "Ситуационно-мониторинговый центр" от 26.11.2012 №2530;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t>
  </si>
  <si>
    <t>401000046,902,Осуществление расходов на обеспечение деятельности (оказание услуг) муниципальных учреждений в области защиты от ЧС осуществление мероприятий ГО, в рамках реализации мп "Обеспечение безопасности на территории муниципального образования город-курорт Сочи",1) Постановление администрации города Сочи "Об утверждении расходных обязательств муниципального образования городской округ город-курорт Сочи Краснодарского края в области гражданской обороны и защиты населения от чрезвычайных ситуаций природного и техногенного характера" от 09.07.2021 №1381;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"Об изменении наименования и внесения изменений в устав муниципального казенного учреждения города Сочи "Ситуационно-мониторинговый центр" от 26.11.2012 №2530;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№3366,1) абз. 2,3,4,5,6,9 подп. 2.3.1.,2.3.2. п. 2.2-2.4 разд. 2 прил. 1; 
2) п. 1-4 ; 
3) п. 5 ; 
4) подп. 1.4.1.2 п. 1.4.1 прил. 5,1) с 01.07.2021 по 31.12.2999; 
2) с 10.02.2021 по 31.12.2999; 
3) с 26.11.2012 по 31.12.2999; 
4) с 01.01.2022 по 31.12.2099</t>
  </si>
  <si>
    <t>14.1.02.10550</t>
  </si>
  <si>
    <t>1) с 01.07.2021 по 31.12.2999; 
2) с 07.02.2013 по 31.12.2999; 
3) с 07.08.2019 по 31.12.2999; 
4) с 01.01.2022 по 31.12.2099</t>
  </si>
  <si>
    <t>1) абз. 4,3 подп. 2.2.2-2.2.4 п. 2.2-2.4 разд. 2 прил. 1; 
2) п. 3.1 разд. 3 прил. 1; 
3) подп. 3.15.2. прил. 1; 
4) подп. 1.2.1.1 прил. 5</t>
  </si>
  <si>
    <t>1) Постановление администрации города Сочи "Об утверждении расходных обязательств муниципального образования городской округ город-курорт Сочи Краснодарского края в области гражданской обороны и защиты населения от чрезвычайных ситуаций природного и техногенного характера" от 09.07.2021 №1381; 
2) Постановление администрации города Сочи "О резерве материальных ресурсов города Сочи для ликвидации чрезвычайных ситуаций природного и техногенного характера" от 07.02.2013 №195; 
3) Постановление администрации города Сочи "Об утверждении Положения об управлении гражданской обороны и защиты населения администрации города Сочи" от 07.08.2019 №1282;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t>
  </si>
  <si>
    <t>Формирование резерва материальных ресурсов для нужд гражданской обороны в рамках реализации муниципальной программы "Обеспечение безопасности на территории муниципального образования город-курорт Сочи"</t>
  </si>
  <si>
    <t>401000046,902,Формирование резерва материальных ресурсов для нужд гражданской обороны в рамках реализации муниципальной программы "Обеспечение безопасности на территории муниципального образования город-курорт Сочи",1) Постановление администрации города Сочи "Об утверждении расходных обязательств муниципального образования городской округ город-курорт Сочи Краснодарского края в области гражданской обороны и защиты населения от чрезвычайных ситуаций природного и техногенного характера" от 09.07.2021 №1381; 
2) Постановление администрации города Сочи "О резерве материальных ресурсов города Сочи для ликвидации чрезвычайных ситуаций природного и техногенного характера" от 07.02.2013 №195; 
3) Постановление администрации города Сочи "Об утверждении Положения об управлении гражданской обороны и защиты населения администрации города Сочи" от 07.08.2019 №1282;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№3366,1) абз. 4,3 подп. 2.2.2-2.2.4 п. 2.2-2.4 разд. 2 прил. 1; 
2) п. 3.1 разд. 3 прил. 1; 
3) подп. 3.15.2. прил. 1; 
4) подп. 1.2.1.1 прил. 5,1) с 01.07.2021 по 31.12.2999; 
2) с 07.02.2013 по 31.12.2999; 
3) с 07.08.2019 по 31.12.2999; 
4) с 01.01.2022 по 31.12.2099</t>
  </si>
  <si>
    <t>4.01.00.0.046</t>
  </si>
  <si>
    <t>1) с 11.03.2022 по 21.12.2099; 
2) с 01.01.2022 по 31.12.2099; 
3) с 08.02.2011 по 31.12.2999</t>
  </si>
  <si>
    <t xml:space="preserve">1) абз. 3,4,5,6,8 подп. 2.2,3.1,3.2. п. 2,3 прил. 1; 
2) подп. 1.1.2.1. п. 1.1.2 прил. 3; 
3) п. 1-3 </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</si>
  <si>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архитектуры и градостроительства" от 11.03.2022 №598;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разработки градостроительной и землеустроительной документации города Сочи" от 07.12.2021 №2844; 
3) Постановление администрации города Сочи "О создании муниципального казенного учреждения "Комитет по наружной рекламе города Сочи" путем изменения типа существующего муниципального учреждения "Рекламная служба города Сочи" от 08.02.2011 №166</t>
  </si>
  <si>
    <t>Приобретение муниципальными учреждениями движимого имущества в рамках  отдельных мероприятий муниципальной программы "Обеспечение разработки градостроительной и землеустроительной документации муниципального образования город-курорт Сочи"</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</si>
  <si>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</si>
  <si>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23.1.02.00590</t>
  </si>
  <si>
    <t xml:space="preserve">Осуществление расходов на обеспечение деятельности (оказание услуг) муниципальных  учреждений в сфере рекламной деятельности </t>
  </si>
  <si>
    <t xml:space="preserve">1) абз. 3,4,5,6,8 подп. 2.2.,3.1.,3.2. п. 2,3 прил. 1; 
2) подп. 1.1.2.1 п. 1.1.2 прил. 3; 
3) п. 1-3 </t>
  </si>
  <si>
    <t>401000044,902,Осуществление расходов на обеспечение деятельности (оказание услуг) муниципальных  учреждений в сфере рекламной деятельности ,1)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архитектуры и градостроительства" от 11.03.2022 №598;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разработки градостроительной и землеустроительной документации города Сочи" от 07.12.2021 №2844; 
3) Постановление администрации города Сочи "О создании муниципального казенного учреждения "Комитет по наружной рекламе города Сочи" путем изменения типа существующего муниципального учреждения "Рекламная служба города Сочи" от 08.02.2011 №166,1) абз. 3,4,5,6,8 подп. 2.2.,3.1.,3.2. п. 2,3 прил. 1; 
2) подп. 1.1.2.1 п. 1.1.2 прил. 3; 
3) п. 1-3 ,1) с 11.03.2022 по 21.12.2099; 
2) с 01.01.2022 по 31.12.2099; 
3) с 08.02.2011 по 31.12.2999</t>
  </si>
  <si>
    <t>1) с 11.03.2022 по 21.12.2099; 
2) с 10.02.2021 по 31.12.2999; 
3) с 01.01.2022 по 31.12.2099; 
4) с 08.02.2011 по 31.12.2999</t>
  </si>
  <si>
    <t xml:space="preserve">1) абз. 3,4,5,6,8 подп. 2.1,3.1.,3.2. п. 2,3 прил. 1; 
2) п. 1-4 ; 
3) подп. 1.1.2.1 п. 1.1.2 прил. 3; 
4) п. 1-3 </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</si>
  <si>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архитектуры и градостроительства" от 11.03.2022 №598;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разработки градостроительной и землеустроительной документации города Сочи" от 07.12.2021 №2844; 
4) Постановление администрации города Сочи "О создании муниципального казенного учреждения "Комитет по наружной рекламе города Сочи" путем изменения типа существующего муниципального учреждения "Рекламная служба города Сочи" от 08.02.2011 №166</t>
  </si>
  <si>
    <t>401000044,902,Осуществление расходов на обеспечение деятельности (оказание услуг) муниципальных  учреждений в сфере рекламной деятельности ,1)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архитектуры и градостроительства" от 11.03.2022 №598;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разработки градостроительной и землеустроительной документации города Сочи" от 07.12.2021 №2844; 
4) Постановление администрации города Сочи "О создании муниципального казенного учреждения "Комитет по наружной рекламе города Сочи" путем изменения типа существующего муниципального учреждения "Рекламная служба города Сочи" от 08.02.2011 №166,1) абз. 3,4,5,6,8 подп. 2.1,3.1.,3.2. п. 2,3 прил. 1; 
2) п. 1-4 ; 
3) подп. 1.1.2.1 п. 1.1.2 прил. 3; 
4) п. 1-3 ,1) с 11.03.2022 по 21.12.2099; 
2) с 10.02.2021 по 31.12.2999; 
3) с 01.01.2022 по 31.12.2099; 
4) с 08.02.2011 по 31.12.2999</t>
  </si>
  <si>
    <t>4.01.00.0.044</t>
  </si>
  <si>
    <t>1) с 12.04.2016 по 31.12.2999; 
2) с 01.01.2022 по 31.12.2099</t>
  </si>
  <si>
    <t>1) подп. 1.3,2.2,3.1,3.2 п. 1,2,3 ; 
2)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</si>
  <si>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осуществления мероприятий по сносу самовольных построек на территории муниципального образования город-курорт Сочи" от 29.03.2016 №756;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инфраструктуры города Сочи" от 06.12.2021 №2777</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</si>
  <si>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t>
  </si>
  <si>
    <t>1) с 11.03.2022 по 21.12.2099; 
2) с 01.01.2022 по 31.12.2099; 
3) с 23.06.2020 по 31.12.2999</t>
  </si>
  <si>
    <t xml:space="preserve">1) абз. 3,4,5,6,8 подп. 2.2.,3.1.,3.2. п. 2,3 прил. 1; 
2) подп. 1.1.2.2. п. 1.1.2. прил. 3; 
3) п. 1-7 </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</si>
  <si>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архитектуры и градостроительства" от 11.03.2022 №598;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разработки градостроительной и землеустроительной документации города Сочи" от 07.12.2021 №2844; 
3) Постановление администрации города Сочи "О создании муниципального казенного учреждения города Сочи "Центр информационного обеспечения градостроительной деятельности" путем изменения типа существующего муниципального бюджетного учреждения города Сочи "Центр геоинформационных технологий" от 23.06.2020 №1000</t>
  </si>
  <si>
    <t>Расходы на обеспечение деятельности (оказание услуг) муниципальных учреждений в рамках муниципальной программа города Сочи "Обеспечение разработки градостроительной и землеустроительной документации муниципального образования город-курорт Сочи"</t>
  </si>
  <si>
    <t>401000043,902,Расходы на обеспечение деятельности (оказание услуг) муниципальных учреждений в рамках муниципальной программа города Сочи "Обеспечение разработки градостроительной и землеустроительной документации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архитектуры и градостроительства" от 11.03.2022 №598;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разработки градостроительной и землеустроительной документации города Сочи" от 07.12.2021 №2844; 
3) Постановление администрации города Сочи "О создании муниципального казенного учреждения города Сочи "Центр информационного обеспечения градостроительной деятельности" путем изменения типа существующего муниципального бюджетного учреждения города Сочи "Центр геоинформационных технологий" от 23.06.2020 №1000,1) абз. 3,4,5,6,8 подп. 2.2.,3.1.,3.2. п. 2,3 прил. 1; 
2) подп. 1.1.2.2. п. 1.1.2. прил. 3; 
3) п. 1-7 ,1) с 11.03.2022 по 21.12.2099; 
2) с 01.01.2022 по 31.12.2099; 
3) с 23.06.2020 по 31.12.2999</t>
  </si>
  <si>
    <t>1) с 11.03.2022 по 21.12.2099; 
2) с 10.02.2021 по 31.12.2999; 
3) с 01.01.2022 по 31.12.2099; 
4) с 01.01.2011 по 31.12.2999</t>
  </si>
  <si>
    <t xml:space="preserve">1) абз. 3,4,5,6,8 подп. 2.2,3.1,3.2 п. 2,3 прил. 1; 
2) п. 1-4 ; 
3) подп. 1.1.2.3 п. 1.1.2 прил. 3; 
4) п. 1-5 </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</si>
  <si>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архитектуры и градостроительства" от 11.03.2022 №598;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разработки градостроительной и землеустроительной документации города Сочи" от 07.12.2021 №2844; 
4) Постановление администрации города Сочи "О создании муниципального бюджетного учреждения города Сочи "Центр геоинформационных технологий" путем изменения типа существующего муниципального учреждения города Сочи "Центр геоинформационных технологий" от 31.12.2010 №2439</t>
  </si>
  <si>
    <t>Осуществление расходов на обеспечение деятельности (оказание услуг) муниципальных учрежде в рамках реализации муниципальной программы "Обеспечение разработки градостроительной и землеустроительной документации муниципального образования город-курорт Сочи"</t>
  </si>
  <si>
    <t>401000043,902,Осуществление расходов на обеспечение деятельности (оказание услуг) муниципальных учрежде в рамках реализации муниципальной программы "Обеспечение разработки градостроительной и землеустроительной документации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архитектуры и градостроительства" от 11.03.2022 №598;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разработки градостроительной и землеустроительной документации города Сочи" от 07.12.2021 №2844; 
4) Постановление администрации города Сочи "О создании муниципального бюджетного учреждения города Сочи "Центр геоинформационных технологий" путем изменения типа существующего муниципального учреждения города Сочи "Центр геоинформационных технологий" от 31.12.2010 №2439,1) абз. 3,4,5,6,8 подп. 2.2,3.1,3.2 п. 2,3 прил. 1; 
2) п. 1-4 ; 
3) подп. 1.1.2.3 п. 1.1.2 прил. 3; 
4) п. 1-5 ,1) с 11.03.2022 по 21.12.2099; 
2) с 10.02.2021 по 31.12.2999; 
3) с 01.01.2022 по 31.12.2099; 
4) с 01.01.2011 по 31.12.2999</t>
  </si>
  <si>
    <t>1) с 11.03.2022 по 21.12.2099; 
2) с 10.02.2021 по 31.12.2999; 
3) с 01.01.2022 по 31.12.2099; 
4) с 23.06.2020 по 31.12.2999</t>
  </si>
  <si>
    <t xml:space="preserve">1) абз. 3,4,5,6,8 подп. 2.2.,3.1,3.2. п. 2,3 прил. 1; 
2) п. 1-4 ; 
3) подп. 1.1.2.2. п. 1.1.2. прил. 3; 
4) п. 1-7 </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</si>
  <si>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архитектуры и градостроительства" от 11.03.2022 №598;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разработки градостроительной и землеустроительной документации города Сочи" от 07.12.2021 №2844; 
4) Постановление администрации города Сочи "О создании муниципального казенного учреждения города Сочи "Центр информационного обеспечения градостроительной деятельности" путем изменения типа существующего муниципального бюджетного учреждения города Сочи "Центр геоинформационных технологий" от 23.06.2020 №1000</t>
  </si>
  <si>
    <t>401000043,902,Расходы на обеспечение деятельности (оказание услуг) муниципальных учреждений в рамках муниципальной программа города Сочи "Обеспечение разработки градостроительной и землеустроительной документации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архитектуры и градостроительства" от 11.03.2022 №598;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разработки градостроительной и землеустроительной документации города Сочи" от 07.12.2021 №2844; 
4) Постановление администрации города Сочи "О создании муниципального казенного учреждения города Сочи "Центр информационного обеспечения градостроительной деятельности" путем изменения типа существующего муниципального бюджетного учреждения города Сочи "Центр геоинформационных технологий" от 23.06.2020 №1000,1) абз. 3,4,5,6,8 подп. 2.2.,3.1,3.2. п. 2,3 прил. 1; 
2) п. 1-4 ; 
3) подп. 1.1.2.2. п. 1.1.2. прил. 3; 
4) п. 1-7 ,1) с 11.03.2022 по 21.12.2099; 
2) с 10.02.2021 по 31.12.2999; 
3) с 01.01.2022 по 31.12.2099; 
4) с 23.06.2020 по 31.12.2999</t>
  </si>
  <si>
    <t>23.1.01.S3450</t>
  </si>
  <si>
    <t>1) с 11.03.2022 по 21.12.2099; 
2) с 26.01.2021 по 31.12.2999; 
3) с 01.01.2022 по 31.12.2099</t>
  </si>
  <si>
    <t>1) подп. 2.1,2.2,3.1,3.2 п. 2,3 прил. 1; 
2) п. 1.8,2.11,3.6 разд. 1,2,3 прил. 1; 
3) п. 1.1.6 прил. 3</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</si>
  <si>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архитектуры и градостроительства" от 11.03.2022 №598; 
2) Постановление администрации города Сочи "Об утверждении Положения о департаменте архитектуры и градостроительства администрации муниципального образования городской округ город-курорт Сочи Краснодарского края" от 26.01.2021 №70;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разработки градостроительной и землеустроительной документации города Сочи" от 07.12.2021 №2844</t>
  </si>
  <si>
    <t>Финансовое обеспечение мероприятий по подготовке генеральных планов муниципальных образований Кроаснодарского края</t>
  </si>
  <si>
    <t>401000043,902,Финансовое обеспечение мероприятий по подготовке генеральных планов муниципальных образований Кроаснодарского края,1)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архитектуры и градостроительства" от 11.03.2022 №598; 
2) Постановление администрации города Сочи "Об утверждении Положения о департаменте архитектуры и градостроительства администрации муниципального образования городской округ город-курорт Сочи Краснодарского края" от 26.01.2021 №70;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разработки градостроительной и землеустроительной документации города Сочи" от 07.12.2021 №2844,1) подп. 2.1,2.2,3.1,3.2 п. 2,3 прил. 1; 
2) п. 1.8,2.11,3.6 разд. 1,2,3 прил. 1; 
3) п. 1.1.6 прил. 3,1) с 11.03.2022 по 21.12.2099; 
2) с 26.01.2021 по 31.12.2999; 
3) с 01.01.2022 по 31.12.2099</t>
  </si>
  <si>
    <t>23.1.01.S0080</t>
  </si>
  <si>
    <t>с 11.03.2022 по 21.12.2099</t>
  </si>
  <si>
    <t>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архитектуры и градостроительства" от 11.03.2022 №598</t>
  </si>
  <si>
    <t>Подготовка правил землепользования и застройки муниципальных образований Краснодарского края</t>
  </si>
  <si>
    <t>401000043,902,Подготовка правил землепользования и застройки муниципальных образований Краснодарского края,Постановление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архитектуры и градостроительства" от 11.03.2022 №598,,с 11.03.2022 по 21.12.2099</t>
  </si>
  <si>
    <t>401000043,902, Подготовка изменений в правила землепользования и застройки городских округов Краснодарского края,1)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архитектуры и градостроительства" от 11.03.2022 №598;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разработки градостроительной и землеустроительной документации города Сочи" от 07.12.2021 №2844,1) подп. 2.1,2.2,3.1,3.2 п. 2,3 прил. 1; 
2) прил. 3,1) с 11.03.2022 по 21.12.2099; 
2) с 01.01.2022 по 31.12.2099</t>
  </si>
  <si>
    <t>1) с 11.03.2022 по 21.12.2099; 
2) с 01.01.2022 по 31.12.2099</t>
  </si>
  <si>
    <t>1) подп. 2.1,2.2,3.1,3.2 п. 2,3 прил. 1; 
2) прил. 3</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</si>
  <si>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архитектуры и градостроительства" от 11.03.2022 №598;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разработки градостроительной и землеустроительной документации города Сочи" от 07.12.2021 №2844</t>
  </si>
  <si>
    <t xml:space="preserve"> Подготовка изменений в правила землепользования и застройки городских округов Краснодарского края</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</si>
  <si>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</si>
  <si>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4.01.00.0.043</t>
  </si>
  <si>
    <t>52.2.02.80120</t>
  </si>
  <si>
    <t>401000042,902,Организация использования, охраны, защиты, воспроизводства городских лесов, лесов особо охраняемых природных территорий, расположенных в границах федеральной территории «Сириус»,1) Соглашение о передаче полномочий "О передаче органам местного самоуправления муниципального образования городской округ город-курорт Сочи Краснодарского края полномочий публичной власти федеральной территории "Сириус" от 28.12.2022 №12/7-ДС-ФТ; 
2) Постановление администрации города Сочи "Об утверждении положения о департаменте по охране окружающей среды, лесопаркового, сельского хозяйства и промышленности администрации муниципального образования городской округ город-курорт Сочи Краснодарского края" от 25.01.2021 №60,1) п. 1 ст. 4 ; 
2) п. 3.8-3.10 разд. 3 прил. 1,1) с 01.01.2022 по 31.12.2022; 
2) с 25.01.2021 по 31.12.2999</t>
  </si>
  <si>
    <t>1) Соглашение о передаче полномочий "О передаче органам местного самоуправления муниципального образования городской округ город-курорт Сочи Краснодарского края полномочий публичной власти федеральной территории "Сириус" от 28.12.2022 №12/7-ДС-ФТ; 
2) Постановление администрации города Сочи "Об утверждении положения о департаменте по охране окружающей среды, лесопаркового, сельского хозяйства и промышленности администрации муниципального образования городской округ город-курорт Сочи Краснодарского края" от 25.01.2021 №60</t>
  </si>
  <si>
    <t>Организация использования, охраны, защиты, воспроизводства городских лесов, лесов особо охраняемых природных территорий, расположенных в границах федеральной территории «Сириус»</t>
  </si>
  <si>
    <t>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</si>
  <si>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4.01.00.0.042</t>
  </si>
  <si>
    <t>26.1.07.00590</t>
  </si>
  <si>
    <t>401000040,992,Осуществление расходов на обеспечение деятельности (оказание услуг) муниципальных учреждений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 
3) Распоряжение администрации города Сочи "О реорганизации муниципального унитарного предприятия города Сочи "Дирекция заказчика Центрального района" путем преобразования в муниципальное казенное учреждение города Сочи "Дирекция заказчика Центрального внутригородского района города Сочи" от 21.11.2014 №549-р,1) абз. 6,8 подп. 3.1,4.1,5.1,5.2 п. 3,4,5 прил. 1; 
2) подп. 6.1. п. 6 прил. 3; 
3) п. 1-5 ,1) с 17.01.2014 по 31.12.2999; 
2) с 01.01.2022 по 31.12.2099; 
3) с 21.11.2014 по 31.12.2999</t>
  </si>
  <si>
    <t>1) с 17.01.2014 по 31.12.2999; 
2) с 01.01.2022 по 31.12.2099; 
3) с 21.11.2014 по 31.12.2999</t>
  </si>
  <si>
    <t xml:space="preserve">1) абз. 6,8 подп. 3.1,4.1,5.1,5.2 п. 3,4,5 прил. 1; 
2) подп. 6.1. п. 6 прил. 3; 
3) п. 1-5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</si>
  <si>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 
3) Распоряжение администрации города Сочи "О реорганизации муниципального унитарного предприятия города Сочи "Дирекция заказчика Центрального района" путем преобразования в муниципальное казенное учреждение города Сочи "Дирекция заказчика Центрального внутригородского района города Сочи" от 21.11.2014 №549-р</t>
  </si>
  <si>
    <t>Осуществление расходов на обеспечение деятельности (оказание услуг) муниципальных учреждений в рамках реализации муниципальной программы "Благоустройство территории муниципального образования город-курорт Сочи"</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</si>
  <si>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</si>
  <si>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с 17.01.2014 по 31.12.2999; 
2) с 10.02.2021 по 31.12.2999; 
3) с 01.01.2022 по 31.12.2099; 
4) с 21.11.2014 по 31.12.2999</t>
  </si>
  <si>
    <t xml:space="preserve">1) абз. 6,8 подп. 3.1,4.1,5.1,5.2 п. 3,4,5 прил. 1; 
2) п. 1-4 ; 
3) подп. 6.1. п. 6 прил. 3; 
4) п. 1-5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</si>
  <si>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 
4) Распоряжение администрации города Сочи "О реорганизации муниципального унитарного предприятия города Сочи "Дирекция заказчика Центрального района" путем преобразования в муниципальное казенное учреждение города Сочи "Дирекция заказчика Центрального внутригородского района города Сочи" от 21.11.2014 №549-р</t>
  </si>
  <si>
    <t>401000040,992,Осуществление расходов на обеспечение деятельности (оказание услуг) муниципальных учреждений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 
4) Распоряжение администрации города Сочи "О реорганизации муниципального унитарного предприятия города Сочи "Дирекция заказчика Центрального района" путем преобразования в муниципальное казенное учреждение города Сочи "Дирекция заказчика Центрального внутригородского района города Сочи" от 21.11.2014 №549-р,1) абз. 6,8 подп. 3.1,4.1,5.1,5.2 п. 3,4,5 прил. 1; 
2) п. 1-4 ; 
3) подп. 6.1. п. 6 прил. 3; 
4) п. 1-5 ,1) с 17.01.2014 по 31.12.2999; 
2) с 10.02.2021 по 31.12.2999; 
3) с 01.01.2022 по 31.12.2099; 
4) с 21.11.2014 по 31.12.2999</t>
  </si>
  <si>
    <t>1) подп. 3.1,4.1,5.1,5.2 п. 3,4,5 ; 
2) подп. 5.4 п. 5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</si>
  <si>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t>
  </si>
  <si>
    <t>Дополнительная помощь местным бюджетам для решения социально значимых вопросов местного значения</t>
  </si>
  <si>
    <t>26.1.05.10450</t>
  </si>
  <si>
    <t>1) подп. 1.2.1.3.5.1-5.2 п. 1.2.5 ; 
2) подп. 5.1 п. 5 прил. 3</t>
  </si>
  <si>
    <t>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t>
  </si>
  <si>
    <t>401000040,992,Осуществление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№2855,1) подп. 1.2.1.3.5.1-5.2 п. 1.2.5 ; 
2) подп. 5.1 п. 5 прил. 3,1) с 17.01.2014 по 31.12.2999; 
2) с 01.01.2022 по 31.12.2099</t>
  </si>
  <si>
    <t>26.1.04.62980</t>
  </si>
  <si>
    <t>1) п. 1,2,5 ; 
2) подп. 5.4 п. 5 прил. 3</t>
  </si>
  <si>
    <t>26.1.04.10450</t>
  </si>
  <si>
    <t>401000040,992,Осуществление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№2855,1) подп. 1.2.1.3.5.1-5.2 п. 1.2.5 ; 
2) п. 4 ,1) с 17.01.2014 по 31.12.2999; 
2) с 01.01.2022 по 31.12.2099</t>
  </si>
  <si>
    <t xml:space="preserve">1) подп. 1.2.1.3.5.1-5.2 п. 1.2.5 ; 
2) п. 4 </t>
  </si>
  <si>
    <t>26.1.03.10450</t>
  </si>
  <si>
    <t>26.1.01.70004</t>
  </si>
  <si>
    <t>Благоустройство декоративного уголка в Комсомольском сквере Центрального внутригородского района города Сочи, расположенном на пересечении Курортного проспекта и ул. Несебрской Центрального внутригородского района</t>
  </si>
  <si>
    <t>401000040,992,Благоустройство декоративного уголка в Комсомольском сквере Центрального внутригородского района города Сочи, расположенном на пересечении Курортного проспекта и ул. Несебрской Центрального внутригородского района,1)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№2855,1) подп. 3.1,4.1,5.1,5.2 п. 3,4,5 ; 
2) подп. 5.4 п. 5 прил. 3,1) с 17.01.2014 по 31.12.2999; 
2) с 01.01.2022 по 31.12.2099</t>
  </si>
  <si>
    <t>26.1.01.10450</t>
  </si>
  <si>
    <t>1) с 17.01.2014 по 31.12.2999; 
2) с 01.01.2022 по 31.12.2099; 
3) с 07.08.2022 по 31.12.2999</t>
  </si>
  <si>
    <t>1) подп. 1.2.1.3.4.1.5.1.5.2 п. 1.2.4.5 ; 
2) подп. 1.1.1.1 п. 1 прил. 3; 
3) п. 1,2 ст. 23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</si>
  <si>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территориального общественного самоуправления в городе Сочи" от 06.12.2021 №2772; 
3) Решение Городского Cобрания Сочи "Об утверждении Положения о территориальном общественном самоуправлении в муниципальном образовании городской округ город-курорт Сочи Краснодарского края" от 28.07.2022 №111</t>
  </si>
  <si>
    <t>Осуществление расходов на содержание и ремонт объектов благоустройства в рамках реализации муниципальной программы "Развитие территориального общественного самоуправления в муниципальном образовании город-курорт Сочи"</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</si>
  <si>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"Формирование современной городской среды" от 07.12.2021 №2828</t>
  </si>
  <si>
    <t>401000040,982,Осуществление расходов на обеспечение деятельности (оказание услуг) муниципальных учреждений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Распоряжение администрации города Сочи "О реорганизации муниципального унитарного предприятия города Сочи "Дирекция заказчика Хостинского района" путем преобразования в муниципальное казенное учреждение города Сочи "Дирекция заказчика Хостинского внутригородского района города Сочи" от 21.11.2014 №548-р;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№2855,1) абз. 6,8 подп. 3.1,4.1,5.1,5.2 п. 3,4,5 прил. 1; 
2) п. 1-5 ; 
3) подп. 6.2. п. 6 прил. 3,1) с 17.01.2014 по 31.12.2999; 
2) с 21.11.2014 по 31.12.2999; 
3) с 01.01.2022 по 31.12.2099</t>
  </si>
  <si>
    <t>1) с 17.01.2014 по 31.12.2999; 
2) с 21.11.2014 по 31.12.2999; 
3) с 01.01.2022 по 31.12.2099</t>
  </si>
  <si>
    <t>1) абз. 6,8 подп. 3.1,4.1,5.1,5.2 п. 3,4,5 прил. 1; 
2) п. 1-5 ; 
3) подп. 6.2. п. 6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</si>
  <si>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Распоряжение администрации города Сочи "О реорганизации муниципального унитарного предприятия города Сочи "Дирекция заказчика Хостинского района" путем преобразования в муниципальное казенное учреждение города Сочи "Дирекция заказчика Хостинского внутригородского района города Сочи" от 21.11.2014 №548-р;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t>
  </si>
  <si>
    <t>1) с 17.01.2014 по 31.12.2999; 
2) с 10.02.2021 по 31.12.2999; 
3) с 21.11.2014 по 31.12.2999; 
4) с 01.01.2022 по 31.12.2099</t>
  </si>
  <si>
    <t>1) абз. 6,8 подп. 3.1,4.1,5.1,5.2 п. 3,4,5 прил. 1; 
2) п. 1-4 ; 
3) п. 1-5 ; 
4) подп. 6.2. п. 6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</si>
  <si>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Распоряжение администрации города Сочи "О реорганизации муниципального унитарного предприятия города Сочи "Дирекция заказчика Хостинского района" путем преобразования в муниципальное казенное учреждение города Сочи "Дирекция заказчика Хостинского внутригородского района города Сочи" от 21.11.2014 №548-р;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t>
  </si>
  <si>
    <t>401000040,982,Осуществление расходов на обеспечение деятельности (оказание услуг) муниципальных учреждений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Распоряжение администрации города Сочи "О реорганизации муниципального унитарного предприятия города Сочи "Дирекция заказчика Хостинского района" путем преобразования в муниципальное казенное учреждение города Сочи "Дирекция заказчика Хостинского внутригородского района города Сочи" от 21.11.2014 №548-р;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№2855,1) абз. 6,8 подп. 3.1,4.1,5.1,5.2 п. 3,4,5 прил. 1; 
2) п. 1-4 ; 
3) п. 1-5 ; 
4) подп. 6.2. п. 6 прил. 3,1) с 17.01.2014 по 31.12.2999; 
2) с 10.02.2021 по 31.12.2999; 
3) с 21.11.2014 по 31.12.2999; 
4) с 01.01.2022 по 31.12.2099</t>
  </si>
  <si>
    <t>1) подп. 1.2.1.3.5.1-5.2 п. 1.2.5 ; 
2) подп. 5.2 п. 5 прил. 3</t>
  </si>
  <si>
    <t>401000040,982,Осуществление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№2855,1) подп. 1.2.1.3.5.1-5.2 п. 1.2.5 ; 
2) подп. 5.2 п. 5 прил. 3,1) с 17.01.2014 по 31.12.2999; 
2) с 01.01.2022 по 31.12.2099</t>
  </si>
  <si>
    <t>401000040,982,Осуществление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№2855,1) подп. 1.2.1.3.5.1-5.2 п. 1.2.5 ; 
2) п. 4 ,1) с 17.01.2014 по 31.12.2999; 
2) с 01.01.2022 по 31.12.2099</t>
  </si>
  <si>
    <t>21.1.01.10450</t>
  </si>
  <si>
    <t>Осуществление расходов по организации благоустройства территории м/о в границах территорий органов территориального общественного самоуправления - победителей краевого конкурса на звание "Лучший орган территориального общественного самоуправления"</t>
  </si>
  <si>
    <t>401000040,982,Осуществление расходов по организации благоустройства территории м/о в границах территорий органов территориального общественного самоуправления - победителей краевого конкурса на звание "Лучший орган территориального общественного самоуправления",1)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территориального общественного самоуправления в городе Сочи" от 06.12.2021 №2772; 
3) Решение Городского Cобрания Сочи "Об утверждении Положения о территориальном общественном самоуправлении в муниципальном образовании городской округ город-курорт Сочи Краснодарского края" от 28.07.2022 №111,1) подп. 1.2.1.3.4.1.5.1.5.2 п. 1.2.4.5 ; 
2) подп. 1.1.1.1 п. 1 прил. 3; 
3) п. 1,2 ст. 23 прил. 3,1) с 17.01.2014 по 31.12.2999; 
2) с 01.01.2022 по 31.12.2099; 
3) с 07.08.2022 по 31.12.2999</t>
  </si>
  <si>
    <t>1) с 17.01.2014 по 31.12.2999; 
2) с 17.02.2011 по 31.12.2999; 
3) с 01.01.2022 по 31.12.2099</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</si>
  <si>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 создании муниципального казенного учреждения города Сочи "Дирекция заказчика Лазаревского района" путем изменения типа существующего муниципального учреждения "Дирекция заказчика Лазаревского района" от 17.02.2011 №218;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t>
  </si>
  <si>
    <t>401000040,972,Осуществление расходов на обеспечение деятельности (оказание услуг) муниципальных учреждений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 создании муниципального казенного учреждения города Сочи "Дирекция заказчика Лазаревского района" путем изменения типа существующего муниципального учреждения "Дирекция заказчика Лазаревского района" от 17.02.2011 №218;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№2855,1) абз. 6,8 подп. 3.1,4.1,5.1,5.2 п. 3,4,5 прил. 1; 
2) п. 1-5 ; 
3) подп. 6.4. п. 6 прил. 3,1) с 17.01.2014 по 31.12.2999; 
2) с 17.02.2011 по 31.12.2999; 
3) с 01.01.2022 по 31.12.2099</t>
  </si>
  <si>
    <t>1) абз. 6,8 подп. 3.1,4.1,5.1,5.2 п. 3,4,5 прил. 1; 
2) п. 1-5 ; 
3) подп. 6.4. п. 6 прил. 3</t>
  </si>
  <si>
    <t>1) с 17.01.2014 по 31.12.2999; 
2) с 10.02.2021 по 31.12.2999; 
3) с 17.02.2011 по 31.12.2999; 
4) с 01.01.2022 по 31.12.2099</t>
  </si>
  <si>
    <t>1) абз. 6,8 подп. 3.1,4.1,5.1,5.2 п. 3,4,5 прил. 1; 
2) п. 1-4 ; 
3) п. 1-5 ; 
4) подп. 6.4. п. 6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</si>
  <si>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 создании муниципального казенного учреждения города Сочи "Дирекция заказчика Лазаревского района" путем изменения типа существующего муниципального учреждения "Дирекция заказчика Лазаревского района" от 17.02.2011 №218;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t>
  </si>
  <si>
    <t>401000040,972,Осуществление расходов на обеспечение деятельности (оказание услуг) муниципальных учреждений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 создании муниципального казенного учреждения города Сочи "Дирекция заказчика Лазаревского района" путем изменения типа существующего муниципального учреждения "Дирекция заказчика Лазаревского района" от 17.02.2011 №218;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№2855,1) абз. 6,8 подп. 3.1,4.1,5.1,5.2 п. 3,4,5 прил. 1; 
2) п. 1-4 ; 
3) п. 1-5 ; 
4) подп. 6.4. п. 6 прил. 3,1) с 17.01.2014 по 31.12.2999; 
2) с 10.02.2021 по 31.12.2999; 
3) с 17.02.2011 по 31.12.2999; 
4) с 01.01.2022 по 31.12.2099</t>
  </si>
  <si>
    <t>26.1.05.70005</t>
  </si>
  <si>
    <t>Благоустройство территории Памятного знака землякам, погибшим в годы Великой Отечественной войны в с. Сергей-Поле по адресу: пер. Араратский, 1 Лазаревского района</t>
  </si>
  <si>
    <t>401000040,972,Благоустройство территории Памятного знака землякам, погибшим в годы Великой Отечественной войны в с. Сергей-Поле по адресу: пер. Араратский, 1 Лазаревского района,1)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№2855,1) подп. 3.1,4.1,5.1,5.2 п. 3,4,5 ; 
2) подп. 5.4 п. 5 прил. 3,1) с 17.01.2014 по 31.12.2999; 
2) с 01.01.2022 по 31.12.2099</t>
  </si>
  <si>
    <t>1) подп. 1.2.1.3.5.1-5.2 п. 1.2.5 ; 
2) подп. 5.4 п. 5 прил. 3</t>
  </si>
  <si>
    <t>401000040,972,Осуществление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№2855,1) подп. 1.2.1.3.5.1-5.2 п. 1.2.5 ; 
2) подп. 5.4 п. 5 прил. 3,1) с 17.01.2014 по 31.12.2999; 
2) с 01.01.2022 по 31.12.2099</t>
  </si>
  <si>
    <t>26.1.05.10050</t>
  </si>
  <si>
    <t>с 17.01.2014 по 31.12.2999</t>
  </si>
  <si>
    <t xml:space="preserve">п. 1.2.5. </t>
  </si>
  <si>
    <t>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t>
  </si>
  <si>
    <t>Реализация мероприятий муниципальной программы "Благоустройство территории города Сочи"</t>
  </si>
  <si>
    <t>401000040,972,Реализация мероприятий муниципальной программы "Благоустройство территории города Сочи",Постановление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№45,п. 1.2.5. ,с 17.01.2014 по 31.12.2999</t>
  </si>
  <si>
    <t>401000040,972,Дополнительная помощь местным бюджетам для решения социально значимых вопросов местного значения,1)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№2855,1) п. 1,2,5 ; 
2) подп. 5.4 п. 5 прил. 3,1) с 17.01.2014 по 31.12.2999; 
2) с 01.01.2022 по 31.12.2099</t>
  </si>
  <si>
    <t>401000040,972,Осуществление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№2855,1) подп. 1.2.1.3.5.1-5.2 п. 1.2.5 ; 
2) п. 4 ,1) с 17.01.2014 по 31.12.2999; 
2) с 01.01.2022 по 31.12.2099</t>
  </si>
  <si>
    <t>1) с 17.01.2014 по 31.12.2999; 
2) с 01.01.2022 по 31.12.2099; 
3) с 01.03.2022 по 31.12.2999</t>
  </si>
  <si>
    <t>1) подп. 1.2.1.3.5.1-5.2 п. 1.2.5 ; 
2) п. 4 ; 
3) разд. 1-7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</si>
  <si>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 
3) Решение Городского Cобрания Сочи "Об утверждении Правил благоустройства территории муниципального образования городской округ город-курорт Сочи Краснодарского края" от 29.11.2021 №135</t>
  </si>
  <si>
    <t>401000040,972,Осуществление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 
3) Решение Городского Cобрания Сочи "Об утверждении Правил благоустройства территории муниципального образования городской округ город-курорт Сочи Краснодарского края" от 29.11.2021 №135,1) подп. 1.2.1.3.5.1-5.2 п. 1.2.5 ; 
2) п. 4 ; 
3) разд. 1-7 прил. 1,1) с 17.01.2014 по 31.12.2999; 
2) с 01.01.2022 по 31.12.2099; 
3) с 01.03.2022 по 31.12.2999</t>
  </si>
  <si>
    <t>401000040,972,Осуществление расходов по организации благоустройства территории м/о в границах территорий органов территориального общественного самоуправления - победителей краевого конкурса на звание "Лучший орган территориального общественного самоуправления",1)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территориального общественного самоуправления в городе Сочи" от 06.12.2021 №2772; 
3) Решение Городского Cобрания Сочи "Об утверждении Положения о территориальном общественном самоуправлении в муниципальном образовании городской округ город-курорт Сочи Краснодарского края" от 28.07.2022 №111,1) подп. 1.2.1.3.4.1.5.1.5.2 п. 1.2.4.5 ; 
2) подп. 1.1.1.1 п. 1 прил. 3; 
3) п. 1,2 ст. 23 прил. 3,1) с 17.01.2014 по 31.12.2999; 
2) с 01.01.2022 по 31.12.2099; 
3) с 07.08.2022 по 31.12.2999</t>
  </si>
  <si>
    <t>401000040,962,Осуществление расходов на обеспечение деятельности (оказание услуг) муниципальных учреждений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Распоряжение администрации города Сочи "О реорганизации муниципального унитарного предприятия города Сочи "Дирекция заказчика Адлерского района" путем преобразования в муниципальное казенное учреждение города Сочи "Дирекция заказчика Адлерского внутригородского района города Сочи" от 02.10.2014 №414-р;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№2855,1) абз. 6,8 подп. 3.1,4.1,5.1,5.2 п. 3,4,5 прил. 1; 
2) п. 1-5 ; 
3) подп. 6.3. п. 6 прил. 3,1) с 17.01.2014 по 31.12.2999; 
2) с 02.10.2014 по 31.12.2999; 
3) с 01.01.2022 по 31.12.2099</t>
  </si>
  <si>
    <t>1) с 17.01.2014 по 31.12.2999; 
2) с 02.10.2014 по 31.12.2999; 
3) с 01.01.2022 по 31.12.2099</t>
  </si>
  <si>
    <t>1) абз. 6,8 подп. 3.1,4.1,5.1,5.2 п. 3,4,5 прил. 1; 
2) п. 1-5 ; 
3) подп. 6.3. п. 6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</si>
  <si>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Распоряжение администрации города Сочи "О реорганизации муниципального унитарного предприятия города Сочи "Дирекция заказчика Адлерского района" путем преобразования в муниципальное казенное учреждение города Сочи "Дирекция заказчика Адлерского внутригородского района города Сочи" от 02.10.2014 №414-р;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t>
  </si>
  <si>
    <t>1) с 17.01.2014 по 31.12.2999; 
2) с 10.02.2021 по 31.12.2999; 
3) с 02.10.2014 по 31.12.2999; 
4) с 01.01.2022 по 31.12.2099</t>
  </si>
  <si>
    <t>1) абз. 6,8 подп. 3.1,4.1,5.1,5.2 п. 3,4,5 прил. 1; 
2) п. 1-4 ; 
3) п. 1-5 ; 
4) подп. 6.3 п. 6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</si>
  <si>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Распоряжение администрации города Сочи "О реорганизации муниципального унитарного предприятия города Сочи "Дирекция заказчика Адлерского района" путем преобразования в муниципальное казенное учреждение города Сочи "Дирекция заказчика Адлерского внутригородского района города Сочи" от 02.10.2014 №414-р;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t>
  </si>
  <si>
    <t>401000040,962,Осуществление расходов на обеспечение деятельности (оказание услуг) муниципальных учреждений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Распоряжение администрации города Сочи "О реорганизации муниципального унитарного предприятия города Сочи "Дирекция заказчика Адлерского района" путем преобразования в муниципальное казенное учреждение города Сочи "Дирекция заказчика Адлерского внутригородского района города Сочи" от 02.10.2014 №414-р;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№2855,1) абз. 6,8 подп. 3.1,4.1,5.1,5.2 п. 3,4,5 прил. 1; 
2) п. 1-4 ; 
3) п. 1-5 ; 
4) подп. 6.3 п. 6 прил. 3,1) с 17.01.2014 по 31.12.2999; 
2) с 10.02.2021 по 31.12.2999; 
3) с 02.10.2014 по 31.12.2999; 
4) с 01.01.2022 по 31.12.2099</t>
  </si>
  <si>
    <t>1) подп. 1.2.1.3.5.1-5.2 п. 1.2.5 ; 
2) подп. 5.3 п. 5 прил. 3</t>
  </si>
  <si>
    <t>401000040,962,Осуществление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№2855,1) подп. 1.2.1.3.5.1-5.2 п. 1.2.5 ; 
2) подп. 5.3 п. 5 прил. 3,1) с 17.01.2014 по 31.12.2999; 
2) с 01.01.2022 по 31.12.2099</t>
  </si>
  <si>
    <t xml:space="preserve">1) подп. 1.2.1.3.5.1-5.2 п. 1.2.5 ; 
2) разд. 4 </t>
  </si>
  <si>
    <t>401000040,962,Осуществление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№2855,1) подп. 1.2.1.3.5.1-5.2 п. 1.2.5 ; 
2) разд. 4 ,1) с 17.01.2014 по 31.12.2999; 
2) с 01.01.2022 по 31.12.2099</t>
  </si>
  <si>
    <t>26.1.01.80200</t>
  </si>
  <si>
    <t>Проведение работ по содержанию и ремонту общественных пространств</t>
  </si>
  <si>
    <t>401000040,962,Проведение работ по содержанию и ремонту общественных пространств,1)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№2855,1) подп. 3.1,4.1,5.1,5.2 п. 3,4,5 ; 
2) подп. 5.4 п. 5 прил. 3,1) с 17.01.2014 по 31.12.2999; 
2) с 01.01.2022 по 31.12.2099</t>
  </si>
  <si>
    <t>26.1.01.80190</t>
  </si>
  <si>
    <t>Проведение работ по содержанию и эксплуатации, обслуживанию центров притяжения</t>
  </si>
  <si>
    <t>401000040,962,Проведение работ по содержанию и эксплуатации, обслуживанию центров притяжения,1)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№2855,1) подп. 3.1,4.1,5.1,5.2 п. 3,4,5 ; 
2) подп. 5.4 п. 5 прил. 3,1) с 17.01.2014 по 31.12.2999; 
2) с 01.01.2022 по 31.12.2099</t>
  </si>
  <si>
    <t>26.1.01.70003</t>
  </si>
  <si>
    <t>Благоустройство территории «Культурного центра и Зеленой зоны общественного пользования» в селе Верхнениколаевское Адлерского внутригородского района (второй этап – обустройство зоны для прогулок и отдыха)</t>
  </si>
  <si>
    <t>401000040,962,Благоустройство территории «Культурного центра и Зеленой зоны общественного пользования» в селе Верхнениколаевское Адлерского внутригородского района (второй этап – обустройство зоны для прогулок и отдыха),1)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№2855,1) подп. 3.1,4.1,5.1,5.2 п. 3,4,5 ; 
2) подп. 5.4 п. 5 прил. 3,1) с 17.01.2014 по 31.12.2999; 
2) с 01.01.2022 по 31.12.2099</t>
  </si>
  <si>
    <t>401000040,962,Осуществление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№2855,1) подп. 1.2.1.3.5.1-5.2 п. 1.2.5 ; 
2) п. 4 ,1) с 17.01.2014 по 31.12.2999; 
2) с 01.01.2022 по 31.12.2099</t>
  </si>
  <si>
    <t>401000040,962,Осуществление расходов на содержание и ремонт объектов благоустройства в рамках реализации муниципальной программы "Развитие территориального общественного самоуправления в муниципальном образовании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территориального общественного самоуправления в городе Сочи" от 06.12.2021 №2772; 
3) Решение Городского Cобрания Сочи "Об утверждении Положения о территориальном общественном самоуправлении в муниципальном образовании городской округ город-курорт Сочи Краснодарского края" от 28.07.2022 №111,1) подп. 1.2.1.3.4.1.5.1.5.2 п. 1.2.4.5 ; 
2) подп. 1.1.1.1 п. 1 прил. 3; 
3) п. 1,2 ст. 23 прил. 3,1) с 17.01.2014 по 31.12.2999; 
2) с 01.01.2022 по 31.12.2099; 
3) с 07.08.2022 по 31.12.2999</t>
  </si>
  <si>
    <t>26.1.07.80110</t>
  </si>
  <si>
    <t>1) подп. 1.2,2.1,4.1,5.1,5.2 п. 1-5 ; 
2) подп. 1.6.1.5.1,1.6.1.5.2.1 п. 1.6.1.5 прил. 3</t>
  </si>
  <si>
    <t>Оказание услуг по эксплуатации, содержанию объектов наружного освещения и оплату электроэнергии, потребляемой электроустановками наружного освещения федеральной территории «Сириус»</t>
  </si>
  <si>
    <t>401000040,923,Оказание услуг по эксплуатации, содержанию объектов наружного освещения и оплату электроэнергии, потребляемой электроустановками наружного освещения федеральной территории «Сириус»,1)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№2855,1) подп. 1.2,2.1,4.1,5.1,5.2 п. 1-5 ; 
2) подп. 1.6.1.5.1,1.6.1.5.2.1 п. 1.6.1.5 прил. 3,1) с 17.01.2014 по 31.12.2999; 
2) с 01.01.2022 по 31.12.2099</t>
  </si>
  <si>
    <t>1) с 17.01.2014 по 31.12.2999; 
2) с 10.02.2021 по 31.12.2999; 
3) с 01.01.2022 по 31.12.2099; 
4) с 02.02.2012 по 31.12.2999</t>
  </si>
  <si>
    <t xml:space="preserve">1) абз. 6 подп. 2.3,4.1,5.2,5.1 п. 2.4.5 прил. 1; 
2) п. 1-4 ; 
3) подп. 1.6.5.1 п. 1.6.1 прил. 3; 
4) п. 1-6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</si>
  <si>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 
4) Постановление администрации города Сочи "О создании муниципального бюджетного учреждения города Сочи "Сочисвет" путем изменения типа существующего муниципального казенного учреждения города Сочи "Сочисвет" от 16.01.2012 №24</t>
  </si>
  <si>
    <t>401000040,923,Осуществление расходов на обеспечение деятельности (оказание услуг) муниципальных учреждений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 
4) Постановление администрации города Сочи "О создании муниципального бюджетного учреждения города Сочи "Сочисвет" путем изменения типа существующего муниципального казенного учреждения города Сочи "Сочисвет" от 16.01.2012 №24,1) абз. 6 подп. 2.3,4.1,5.2,5.1 п. 2.4.5 прил. 1; 
2) п. 1-4 ; 
3) подп. 1.6.5.1 п. 1.6.1 прил. 3; 
4) п. 1-6 ,1) с 17.01.2014 по 31.12.2999; 
2) с 10.02.2021 по 31.12.2999; 
3) с 01.01.2022 по 31.12.2099; 
4) с 02.02.2012 по 31.12.2999</t>
  </si>
  <si>
    <t>30.1.01.10050</t>
  </si>
  <si>
    <t>1) подп. 2.1,2.2,2.3,4.1,5.1,5.2 п. 2,4,5 ; 
2) прил. 1</t>
  </si>
  <si>
    <t>Финансовое обеспечение отдельных мероприятий в рамках муниципальной программы города Сочи "Формирование современной городской среды на территории муниципального образования город-курорт Сочи"</t>
  </si>
  <si>
    <t>401000040,923,Финансовое обеспечение отдельных мероприятий в рамках муниципальной программы города Сочи "Формирование современной городской среды на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"Формирование современной городской среды" от 07.12.2021 №2828,1) подп. 2.1,2.2,2.3,4.1,5.1,5.2 п. 2,4,5 ; 
2) прил. 1,1) с 17.01.2014 по 31.12.2999; 
2) с 01.01.2022 по 31.12.2099</t>
  </si>
  <si>
    <t>26.1.05.10690</t>
  </si>
  <si>
    <t xml:space="preserve">1) подп. 2.1,2.2,2.3,4.1,5.1.,5.2 п. 2.4.5 ; 
2) п. 4 </t>
  </si>
  <si>
    <t>Поощрение районов по итогам городского конкурса "Лучшее благоустройство территории города Сочи"</t>
  </si>
  <si>
    <t>401000040,923,Поощрение районов по итогам городского конкурса "Лучшее благоустройство территории города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№2855,1) подп. 2.1,2.2,2.3,4.1,5.1.,5.2 п. 2.4.5 ; 
2) п. 4 ,1) с 17.01.2014 по 31.12.2999; 
2) с 01.01.2022 по 31.12.2099</t>
  </si>
  <si>
    <t>1) с 17.01.2014 по 31.12.2999; 
2) с 18.05.2011 по 31.12.2999; 
3) с 01.01.2022 по 31.12.2099</t>
  </si>
  <si>
    <t>1) подп. 3.1,4.1,5.1,5.2 п. 3-5 прил. 1; 
2) п. 1-2 ; 
3) подп. 1.4.1.6 п. 1.4.1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</si>
  <si>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 создании муниципального казенного учреждения города Сочи "Управление капитального ремонта" от 28.04.2011 №771;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t>
  </si>
  <si>
    <t>Осуществление расходов на благоустройство детских спортивных площадок в рамках реализации муниципальной программы  "Благоустройство территории города Сочи"</t>
  </si>
  <si>
    <t>401000040,923,Осуществление расходов на благоустройство детских спортивных площадок в рамках реализации муниципальной программы  "Благоустройство территории города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 создании муниципального казенного учреждения города Сочи "Управление капитального ремонта" от 28.04.2011 №771;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№2855,1) подп. 3.1,4.1,5.1,5.2 п. 3-5 прил. 1; 
2) п. 1-2 ; 
3) подп. 1.4.1.6 п. 1.4.1 прил. 3,1) с 17.01.2014 по 31.12.2999; 
2) с 18.05.2011 по 31.12.2999; 
3) с 01.01.2022 по 31.12.2099</t>
  </si>
  <si>
    <t>1) п. 1-5 ; 
2) прил. 3</t>
  </si>
  <si>
    <t>401000040,918,Финансовое обеспечение реализаци программ формирования современной городской среды,1)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"Формирование современной городской среды" от 07.12.2021 №2828,1) подп. 1.2,2.1,4.1,5.1,5.2 п. 1-5 ; 
2) прил. 1,1) с 17.01.2014 по 31.12.2999; 
2) с 01.01.2022 по 31.12.2099</t>
  </si>
  <si>
    <t>1) подп. 1.2,2.1,4.1,5.1,5.2 п. 1-5 ; 
2) прил. 1</t>
  </si>
  <si>
    <t>Финансовое обеспечение реализаци программ формирования современной городской среды</t>
  </si>
  <si>
    <t>30.1.F2.55550</t>
  </si>
  <si>
    <t>30.1.F2.54240</t>
  </si>
  <si>
    <t>1) подп. 1 п. 4 ; 
2) прил. 3</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</si>
  <si>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</si>
  <si>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401000040,918,Создание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"Формирование современной городской среды" от 07.12.2021 №2828,1) подп. 1 п. 4 ; 
2) прил. 3,1) с 17.01.2014 по 31.12.2999; 
2) с 01.01.2022 по 31.12.2099</t>
  </si>
  <si>
    <t>401000040,918,Финансовое обеспечение отдельных мероприятий в рамках муниципальной программы города Сочи "Формирование современной городской среды на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"Формирование современной городской среды" от 07.12.2021 №2828,1) подп. 1.2,2.1,4.1,5.1,5.2 п. 1-5 ; 
2) прил. 1,1) с 17.01.2014 по 31.12.2999; 
2) с 01.01.2022 по 31.12.2099</t>
  </si>
  <si>
    <t>24.1.06.10110</t>
  </si>
  <si>
    <t>Капитальный ремонт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t>
  </si>
  <si>
    <t>401000040,918,Капитальный ремонт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инфраструктуры города Сочи" от 06.12.2021 №2777,1) п. 1-5 прил. 1; 
2) прил. 3,1) с 11.04.2022 по 31.12.2999; 
2) с 01.01.2022 по 31.12.2099</t>
  </si>
  <si>
    <t>24.1.06.10100</t>
  </si>
  <si>
    <t>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t>
  </si>
  <si>
    <t>401000040,918,Строительство,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t>
  </si>
  <si>
    <t>1) с 17.01.2014 по 31.12.2999; 
2) с 01.01.2022 по 31.12.2099; 
3) с 07.02.2011 по 31.12.2999</t>
  </si>
  <si>
    <t xml:space="preserve">1) абз. 2 подп. 3.1,4.1,5.1,5.2 п. 3,4,5 прил. 1; 
2) подп. 1.5.1.6. п. 1.5.1. прил. 3; 
3) п. 1-3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</si>
  <si>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 
3) Постановление администрации города Сочи "О создании муниципального бюджетного учреждения города Сочи "Дирекция по реализации программ" путем изменения типа муниципального учреждения города Сочи "Дирекция по реализации программ" от 07.02.2011 №153</t>
  </si>
  <si>
    <t>Содержание и ремонт объектов благоустройства</t>
  </si>
  <si>
    <t>401000040,902,Содержание и ремонт объектов благоустройства,1)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 
3) Постановление администрации города Сочи "О создании муниципального бюджетного учреждения города Сочи "Дирекция по реализации программ" путем изменения типа муниципального учреждения города Сочи "Дирекция по реализации программ" от 07.02.2011 №153,1) абз. 2 подп. 3.1,4.1,5.1,5.2 п. 3,4,5 прил. 1; 
2) подп. 1.5.1.6. п. 1.5.1. прил. 3; 
3) п. 1-3 ,1) с 17.01.2014 по 31.12.2999; 
2) с 01.01.2022 по 31.12.2099; 
3) с 07.02.2011 по 31.12.2999</t>
  </si>
  <si>
    <t>4.01.00.0.040</t>
  </si>
  <si>
    <t>26.1.02.10450</t>
  </si>
  <si>
    <t>1) с 17.01.2019 по 31.12.2999; 
2) с 01.01.2022 по 31.12.2099</t>
  </si>
  <si>
    <t xml:space="preserve">1) подп. 5.1-5.3 п. 3,4,5,6 ; 
2) п. 4 </t>
  </si>
  <si>
    <t>1) Постановление администрации города Сочи "Об утверждении Положения о реализации расходных обязательств муниципального образования город-курорт Сочи по участию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от 17.01.2019 №33;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t>
  </si>
  <si>
    <t>401000038,992,Осуществление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реализации расходных обязательств муниципального образования город-курорт Сочи по участию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от 17.01.2019 №33;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№2855,1) подп. 5.1-5.3 п. 3,4,5,6 ; 
2) п. 4 ,1) с 17.01.2019 по 31.12.2999; 
2) с 01.01.2022 по 31.12.2099</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</si>
  <si>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</si>
  <si>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401000038,982,Осуществление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реализации расходных обязательств муниципального образования город-курорт Сочи по участию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от 17.01.2019 №33;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№2855,1) подп. 5.1-5.3 п. 3,4,5,6 ; 
2) п. 4 ,1) с 17.01.2019 по 31.12.2999; 
2) с 01.01.2022 по 31.12.2099</t>
  </si>
  <si>
    <t>1) с 17.01.2019 по 31.12.2999; 
2) с 01.01.2022 по 31.12.2099; 
3) с 01.03.2022 по 31.12.2999</t>
  </si>
  <si>
    <t>1) подп. 5.1-5.3 п. 3,4,5,6 ; 
2) п. 4 ; 
3) разд. 1-7 прил. 1</t>
  </si>
  <si>
    <t>1) Постановление администрации города Сочи "Об утверждении Положения о реализации расходных обязательств муниципального образования город-курорт Сочи по участию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от 17.01.2019 №33;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 
3) Решение Городского Cобрания Сочи "Об утверждении Правил благоустройства территории муниципального образования городской округ город-курорт Сочи Краснодарского края" от 29.11.2021 №135</t>
  </si>
  <si>
    <t>401000038,972,Осуществление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реализации расходных обязательств муниципального образования город-курорт Сочи по участию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от 17.01.2019 №33;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 
3) Решение Городского Cобрания Сочи "Об утверждении Правил благоустройства территории муниципального образования городской округ город-курорт Сочи Краснодарского края" от 29.11.2021 №135,1) подп. 5.1-5.3 п. 3,4,5,6 ; 
2) п. 4 ; 
3) разд. 1-7 прил. 1,1) с 17.01.2019 по 31.12.2999; 
2) с 01.01.2022 по 31.12.2099; 
3) с 01.03.2022 по 31.12.2999</t>
  </si>
  <si>
    <t>401000038,962,Осуществление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№2855,1) подп. 1.2.1.3.5.1-5.2 п. 1.2.5 ; 
2) разд. 4 ,1) с 17.01.2014 по 31.12.2999; 
2) с 01.01.2022 по 31.12.2099</t>
  </si>
  <si>
    <t>10.3.01.80100</t>
  </si>
  <si>
    <t>401000038,923,Организация деятельности по обезвреживанию, захоронению твердых коммунальных отходов,1) Постановление администрации города Сочи "Об утверждении Положения о реализации расходных обязательств муниципального образования город-курорт Сочи по участию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от 17.01.2019 №33;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№2848,1) подп. 5.1-5.3 п. 3,4,5,6 ; 
2) прил. 1,1) с 17.01.2019 по 31.12.2999; 
2) с 01.01.2022 по 31.12.2099</t>
  </si>
  <si>
    <t>1) подп. 5.1-5.3 п. 3,4,5,6 ; 
2) прил. 1</t>
  </si>
  <si>
    <t>1) Постановление администрации города Сочи "Об утверждении Положения о реализации расходных обязательств муниципального образования город-курорт Сочи по участию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от 17.01.2019 №33;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t>
  </si>
  <si>
    <t>Организация деятельности по обезвреживанию, захоронению твердых коммунальных отходов</t>
  </si>
  <si>
    <t>10.1.02.10510</t>
  </si>
  <si>
    <t xml:space="preserve">Финансовое обеспечение мероприятий в области коммунального хозяйства </t>
  </si>
  <si>
    <t>4.01.00.0.038</t>
  </si>
  <si>
    <t>1) подп. 3.1,6.1,6.2 п. 3,6 ; 
2) подп. 3.1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</si>
  <si>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17.01.2014 №48;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t>
  </si>
  <si>
    <t>401000037,992,Осуществление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17.01.2014 №48;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№2855,1) подп. 3.1,6.1,6.2 п. 3,6 ; 
2) подп. 3.1 прил. 3,1) с 17.01.2014 по 31.12.2999; 
2) с 01.01.2022 по 31.12.2099</t>
  </si>
  <si>
    <t>Организация ритуальных услуг и содержание мест захоронения</t>
  </si>
  <si>
    <t>1) подп. 3.1,6.1,6.2 п. 3,6 ; 
2) подп. 3.2 прил. 3</t>
  </si>
  <si>
    <t>401000037,982,Осуществление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17.01.2014 №48;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№2855,1) подп. 3.1,6.1,6.2 п. 3,6 ; 
2) подп. 3.2 прил. 3,1) с 17.01.2014 по 31.12.2999; 
2) с 01.01.2022 по 31.12.2099</t>
  </si>
  <si>
    <t>1) с 17.01.2014 по 31.12.2999; 
2) с 01.01.2022 по 31.12.2099; 
3) с 08.09.2011 по 31.12.2999</t>
  </si>
  <si>
    <t xml:space="preserve">1) подп. 3.1,6.1,6.2 п. 3,6 ; 
2) подп. 3.4 прил. 3; 
3) п. 12.1 разд. 12 </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</si>
  <si>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17.01.2014 №48;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 
3)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t>
  </si>
  <si>
    <t>401000037,972,Осуществление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17.01.2014 №48;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 
3)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№131,1) подп. 3.1,6.1,6.2 п. 3,6 ; 
2) подп. 3.4 прил. 3; 
3) п. 12.1 разд. 12 ,1) с 17.01.2014 по 31.12.2999; 
2) с 01.01.2022 по 31.12.2099; 
3) с 08.09.2011 по 31.12.2999</t>
  </si>
  <si>
    <t>1) подп. 3.1,6.1,6.2 п. 3,6 ; 
2) подп. 3.3 разд. 4 прил. 3</t>
  </si>
  <si>
    <t>401000037,962,Осуществление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17.01.2014 №48;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"Благоустройство территории города Сочи" от 08.12.2021 №2855,1) подп. 3.1,6.1,6.2 п. 3,6 ; 
2) подп. 3.3 разд. 4 прил. 3,1) с 17.01.2014 по 31.12.2999; 
2) с 01.01.2022 по 31.12.2099</t>
  </si>
  <si>
    <t>10.3.01.80090</t>
  </si>
  <si>
    <t>401000037,923,Организация ритуальных услуг и содержание мест захоронения,1)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17.01.2014 №48;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№2848,1) подп. 3.1,6.1,6.2 п. 3,6 ; 
2) прил. 3,1) с 17.01.2014 по 31.12.2999; 
2) с 01.01.2022 по 31.12.2099</t>
  </si>
  <si>
    <t>1) подп. 3.1,6.1,6.2 п. 3,6 ; 
2)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</si>
  <si>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17.01.2014 №48;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t>
  </si>
  <si>
    <t>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в рамках  мп"Развитие инфраструктуры муниципального образования город-курорт Сочи"</t>
  </si>
  <si>
    <t>4.01.00.0.037</t>
  </si>
  <si>
    <t>52.2.04.80080</t>
  </si>
  <si>
    <t>1) с 27.12.2021 по 31.12.2999; 
2) с 06.05.2016 по 31.12.2999</t>
  </si>
  <si>
    <t xml:space="preserve">1) абз. 2-4 подп. 2.4.1,2.4.2 п. 2.2.,2.3. прил. 1; 
2) п. 4 </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</si>
  <si>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формированию и содержанию муниципального архива" от 27.12.2021 №3225; 
2) Постановление администрации города Сочи "О создании муниципального казенного учреждения города Сочи "Сочинский городской архив" от 06.05.2016 №1142</t>
  </si>
  <si>
    <t>Формирование и содержание муниципального архива</t>
  </si>
  <si>
    <t>401000036,902,Формирование и содержание муниципального архива,1)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формированию и содержанию муниципального архива" от 27.12.2021 №3225; 
2) Постановление администрации города Сочи "О создании муниципального казенного учреждения города Сочи "Сочинский городской архив" от 06.05.2016 №1142,1) абз. 2-4 подп. 2.4.1,2.4.2 п. 2.2.,2.3. прил. 1; 
2) п. 4 ,1) с 27.12.2021 по 31.12.2999; 
2) с 06.05.2016 по 31.12.2999</t>
  </si>
  <si>
    <t>1) с 27.12.2021 по 31.12.2999; 
2) с 10.02.2021 по 31.12.2999; 
3) с 06.05.2016 по 31.12.2999</t>
  </si>
  <si>
    <t xml:space="preserve">1) абз. 2-4 подп. 2.4.1,2.4.2 п. 2.2.,2.3 прил. 1; 
2) п. 1-4 ; 
3) п. 4 </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</si>
  <si>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формированию и содержанию муниципального архива" от 27.12.2021 №3225;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 создании муниципального казенного учреждения города Сочи "Сочинский городской архив" от 06.05.2016 №1142</t>
  </si>
  <si>
    <t>401000036,902,Формирование и содержание муниципального архива,1)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формированию и содержанию муниципального архива" от 27.12.2021 №3225;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 создании муниципального казенного учреждения города Сочи "Сочинский городской архив" от 06.05.2016 №1142,1) абз. 2-4 подп. 2.4.1,2.4.2 п. 2.2.,2.3 прил. 1; 
2) п. 1-4 ; 
3) п. 4 ,1) с 27.12.2021 по 31.12.2999; 
2) с 10.02.2021 по 31.12.2999; 
3) с 06.05.2016 по 31.12.2999</t>
  </si>
  <si>
    <t>52.2.04.00590</t>
  </si>
  <si>
    <t>Осуществление расходов на обеспечение деятельности (оказание услуг) муниципальных  учреждений в сфере формирования и содержания муниципального архива</t>
  </si>
  <si>
    <t>401000036,902,Осуществление расходов на обеспечение деятельности (оказание услуг) муниципальных  учреждений в сфере формирования и содержания муниципального архива,1)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формированию и содержанию муниципального архива" от 27.12.2021 №3225; 
2) Постановление администрации города Сочи "О создании муниципального казенного учреждения города Сочи "Сочинский городской архив" от 06.05.2016 №1142,1) абз. 2-4 подп. 2.4.1,2.4.2 п. 2.2.,2.3. прил. 1; 
2) п. 4 ,1) с 27.12.2021 по 31.12.2999; 
2) с 06.05.2016 по 31.12.2999</t>
  </si>
  <si>
    <t xml:space="preserve">1) абз. 2-4 подп. 2.4.1,2.4.2 п. 2.2,2.3. прил. 1; 
2) п. 4 </t>
  </si>
  <si>
    <t>401000036,902,Осуществление расходов на обеспечение деятельности (оказание услуг) муниципальных  учреждений в сфере формирования и содержания муниципального архива,1)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формированию и содержанию муниципального архива" от 27.12.2021 №3225; 
2) Постановление администрации города Сочи "О создании муниципального казенного учреждения города Сочи "Сочинский городской архив" от 06.05.2016 №1142,1) абз. 2-4 подп. 2.4.1,2.4.2 п. 2.2,2.3. прил. 1; 
2) п. 4 ,1) с 27.12.2021 по 31.12.2999; 
2) с 06.05.2016 по 31.12.2999</t>
  </si>
  <si>
    <t>401000036,902,Осуществление расходов на обеспечение деятельности (оказание услуг) муниципальных  учреждений в сфере формирования и содержания муниципального архива,1)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формированию и содержанию муниципального архива" от 27.12.2021 №3225;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 создании муниципального казенного учреждения города Сочи "Сочинский городской архив" от 06.05.2016 №1142,1) абз. 2-4 подп. 2.4.1,2.4.2 п. 2.2.,2.3 прил. 1; 
2) п. 1-4 ; 
3) п. 4 ,1) с 27.12.2021 по 31.12.2999; 
2) с 10.02.2021 по 31.12.2999; 
3) с 06.05.2016 по 31.12.2999</t>
  </si>
  <si>
    <t>4.01.00.0.036</t>
  </si>
  <si>
    <t>03.1.02.10050</t>
  </si>
  <si>
    <t>1) с 07.10.2022 по 31.12.2999; 
2) с 01.01.2022 по 31.12.2099</t>
  </si>
  <si>
    <t>1) подп. 6.1-6.2 п. 6 прил. 1; 
2) подп. 1.2.1 п. 1.2 прил. 2</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</si>
  <si>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массового отдыха жителей муниципального образования городской округ город-курорт Сочи Краснодарского края и организации обустройства мест массового отдыха населения 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развитию и обеспечению охраны лечебно-оздоровительных местностей и курортов местного значения на территории муниципального образования городской округ город-курорт Сочи Краснодарского края" от 07.10.2022 №3368;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t>
  </si>
  <si>
    <t>Финансовое обеспечение отдельных мероприятий муниципальной программы "Развитие отрасли "Культура" города Сочи"</t>
  </si>
  <si>
    <t>401000035,992,Финансовое обеспечение отдельных мероприятий муниципальной программы "Развитие отрасли "Культура" города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массового отдыха жителей муниципального образования городской округ город-курорт Сочи Краснодарского края и организации обустройства мест массового отдыха населения 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развитию и обеспечению охраны лечебно-оздоровительных местностей и курортов местного значения на территории муниципального образования городской округ город-курорт Сочи Краснодарского края" от 07.10.2022 №3368;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№2849,1) подп. 6.1-6.2 п. 6 прил. 1; 
2) подп. 1.2.1 п. 1.2 прил. 2,1) с 07.10.2022 по 31.12.2999; 
2) с 01.01.2022 по 31.12.2099</t>
  </si>
  <si>
    <t>Создание условий для массового отдыха жителей городского округа и организация обустройства мест массового отдыха населения</t>
  </si>
  <si>
    <t xml:space="preserve">1) подп. 6.1-6.2 п. 6 прил. 1; 
2) п. 4 </t>
  </si>
  <si>
    <t>401000035,982,Финансовое обеспечение отдельных мероприятий муниципальной программы "Развитие отрасли "Культура" города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массового отдыха жителей муниципального образования городской округ город-курорт Сочи Краснодарского края и организации обустройства мест массового отдыха населения 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развитию и обеспечению охраны лечебно-оздоровительных местностей и курортов местного значения на территории муниципального образования городской округ город-курорт Сочи Краснодарского края" от 07.10.2022 №3368;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№2849,1) подп. 6.1-6.2 п. 6 прил. 1; 
2) п. 4 ,1) с 07.10.2022 по 31.12.2999; 
2) с 01.01.2022 по 31.12.2099</t>
  </si>
  <si>
    <t xml:space="preserve">1) подп. 6.1-6.2 п. 6 прил. 1; 
2) подп. 1.2.1.2.3. п. 1.2 разд. 4 </t>
  </si>
  <si>
    <t>401000035,972,Финансовое обеспечение отдельных мероприятий муниципальной программы "Развитие отрасли "Культура" города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массового отдыха жителей муниципального образования городской округ город-курорт Сочи Краснодарского края и организации обустройства мест массового отдыха населения 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развитию и обеспечению охраны лечебно-оздоровительных местностей и курортов местного значения на территории муниципального образования городской округ город-курорт Сочи Краснодарского края" от 07.10.2022 №3368;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№2849,1) подп. 6.1-6.2 п. 6 прил. 1; 
2) подп. 1.2.1.2.3. п. 1.2 разд. 4 ,1) с 07.10.2022 по 31.12.2999; 
2) с 01.01.2022 по 31.12.2099</t>
  </si>
  <si>
    <t>401000035,962,Финансовое обеспечение отдельных мероприятий муниципальной программы "Развитие отрасли "Культура" города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массового отдыха жителей муниципального образования городской округ город-курорт Сочи Краснодарского края и организации обустройства мест массового отдыха населения 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развитию и обеспечению охраны лечебно-оздоровительных местностей и курортов местного значения на территории муниципального образования городской округ город-курорт Сочи Краснодарского края" от 07.10.2022 №3368;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№2849,1) подп. 6.1-6.2 п. 6 прил. 1; 
2) подп. 1.2.1 п. 1.2 прил. 2,1) с 07.10.2022 по 31.12.2999; 
2) с 01.01.2022 по 31.12.2099</t>
  </si>
  <si>
    <t>08.1.03.W0360</t>
  </si>
  <si>
    <t>1) подп. 3.1-3.5 п. 2,3 прил. 1; 
2) п. 1,2 прил. 3</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</si>
  <si>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массового отдыха жителей муниципального образования городской округ город-курорт Сочи Краснодарского края и организации обустройства мест массового отдыха населения 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развитию и обеспечению охраны лечебно-оздоровительных местностей и курортов местного значения на территории муниципального образования городской округ город-курорт Сочи Краснодарского края" от 07.10.2022 №3368; 
2) Постановление администрации города Сочи "Об утверждении муниципальной программы муниципального образования городской-округ город-курорт Сочи Краснодарского края  "Развиие санаторно-курортного и туристского комплекса города Сочи" от 25.11.2021 №2704</t>
  </si>
  <si>
    <t>Создание условий для массового отдыха и организации обустройства мест массового отдыха на территориях муниципальных образований, в которых введен курортный сбор (в части финансового обеспечения работ по проектированию, строительству, реконструкции</t>
  </si>
  <si>
    <t>401000035,918,Создание условий для массового отдыха и организации обустройства мест массового отдыха на территориях муниципальных образований, в которых введен курортный сбор (в части финансового обеспечения работ по проектированию, строительству, реконструкции,1)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массового отдыха жителей муниципального образования городской округ город-курорт Сочи Краснодарского края и организации обустройства мест массового отдыха населения 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развитию и обеспечению охраны лечебно-оздоровительных местностей и курортов местного значения на территории муниципального образования городской округ город-курорт Сочи Краснодарского края" от 07.10.2022 №3368; 
2) Постановление администрации города Сочи "Об утверждении муниципальной программы муниципального образования городской-округ город-курорт Сочи Краснодарского края  "Развиие санаторно-курортного и туристского комплекса города Сочи" от 25.11.2021 №2704,1) подп. 3.1-3.5 п. 2,3 прил. 1; 
2) п. 1,2 прил. 3,1) с 07.10.2022 по 31.12.2999; 
2) с 01.01.2022 по 31.12.2099</t>
  </si>
  <si>
    <t>08.1.03.S0360</t>
  </si>
  <si>
    <t>Создание условий для массового отдыха и организации обустройства мест массового отдыха на территории муниципального образования город-курорт Сочи, в котором введен курортный сбор, в части финансового обеспечения работ по проектированию, строительству, рек</t>
  </si>
  <si>
    <t>401000035,918,Создание условий для массового отдыха и организации обустройства мест массового отдыха на территории муниципального образования город-курорт Сочи, в котором введен курортный сбор, в части финансового обеспечения работ по проектированию, строительству, рек,1)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массового отдыха жителей муниципального образования городской округ город-курорт Сочи Краснодарского края и организации обустройства мест массового отдыха населения 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развитию и обеспечению охраны лечебно-оздоровительных местностей и курортов местного значения на территории муниципального образования городской округ город-курорт Сочи Краснодарского края" от 07.10.2022 №3368; 
2) Постановление администрации города Сочи "Об утверждении муниципальной программы муниципального образования городской-округ город-курорт Сочи Краснодарского края  "Развиие санаторно-курортного и туристского комплекса города Сочи" от 25.11.2021 №2704,1) подп. 3.1-3.5 п. 2,3 прил. 1; 
2) п. 1,2 прил. 3,1) с 07.10.2022 по 31.12.2999; 
2) с 01.01.2022 по 31.12.2099</t>
  </si>
  <si>
    <t>08.1.03.10050</t>
  </si>
  <si>
    <t>Осуществление расходов направленных на благоустройство объектов курортной инфраструктуры города Сочи в рамках реализации муниципальной программы "Развитие санаторно-курортного и туристского комплекса в муниципальном образовании город-курорт Сочи"</t>
  </si>
  <si>
    <t>401000035,918,Осуществление расходов направленных на благоустройство объектов курортной инфраструктуры города Сочи в рамках реализации муниципальной программы "Развитие санаторно-курортного и туристского комплекса в муниципальном образовании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массового отдыха жителей муниципального образования городской округ город-курорт Сочи Краснодарского края и организации обустройства мест массового отдыха населения 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развитию и обеспечению охраны лечебно-оздоровительных местностей и курортов местного значения на территории муниципального образования городской округ город-курорт Сочи Краснодарского края" от 07.10.2022 №3368; 
2) Постановление администрации города Сочи "Об утверждении муниципальной программы муниципального образования городской-округ город-курорт Сочи Краснодарского края  "Развиие санаторно-курортного и туристского комплекса города Сочи" от 25.11.2021 №2704,1) подп. 3.1-3.5 п. 2,3 прил. 1; 
2) п. 1,2 прил. 3,1) с 07.10.2022 по 31.12.2999; 
2) с 01.01.2022 по 31.12.2099</t>
  </si>
  <si>
    <t>08.1.02.00590</t>
  </si>
  <si>
    <t>1) с 07.10.2022 по 31.12.2999; 
2) с 10.02.2021 по 31.12.2999; 
3) с 01.01.2022 по 31.12.2099; 
4) с 07.02.2011 по 31.12.2999</t>
  </si>
  <si>
    <t xml:space="preserve">1) подп. 3.1-3.5 п. 2,3 прил. 1; 
2) п. 1-4 ; 
3) п. 1.3.1 прил. 2; 
4) п. 1-3 </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</si>
  <si>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массового отдыха жителей муниципального образования городской округ город-курорт Сочи Краснодарского края и организации обустройства мест массового отдыха населения 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развитию и обеспечению охраны лечебно-оздоровительных местностей и курортов местного значения на территории муниципального образования городской округ город-курорт Сочи Краснодарского края" от 07.10.2022 №3368;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"Об утверждении муниципальной программы муниципального образования городской-округ город-курорт Сочи Краснодарского края  "Развиие санаторно-курортного и туристского комплекса города Сочи" от 25.11.2021 №2704; 
4) Постановление администрации города Сочи "О создании муниципального бюджетного учреждения города Сочи "Дирекция по реализации программ" путем изменения типа муниципального учреждения города Сочи "Дирекция по реализации программ" от 07.02.2011 №153</t>
  </si>
  <si>
    <t>Осуществление расходов на обеспечение деятельности (оказание услуг) муниципальных учреждений в рамках реализации муниципальной программы "Развитие санаторно-курортного и туристского комплекса в муниципальном образовании город-курорт Сочи"</t>
  </si>
  <si>
    <t>401000035,902,Осуществление расходов на обеспечение деятельности (оказание услуг) муниципальных учреждений в рамках реализации муниципальной программы "Развитие санаторно-курортного и туристского комплекса в муниципальном образовании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массового отдыха жителей муниципального образования городской округ город-курорт Сочи Краснодарского края и организации обустройства мест массового отдыха населения 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развитию и обеспечению охраны лечебно-оздоровительных местностей и курортов местного значения на территории муниципального образования городской округ город-курорт Сочи Краснодарского края" от 07.10.2022 №3368;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"Об утверждении муниципальной программы муниципального образования городской-округ город-курорт Сочи Краснодарского края  "Развиие санаторно-курортного и туристского комплекса города Сочи" от 25.11.2021 №2704; 
4) Постановление администрации города Сочи "О создании муниципального бюджетного учреждения города Сочи "Дирекция по реализации программ" путем изменения типа муниципального учреждения города Сочи "Дирекция по реализации программ" от 07.02.2011 №153,1) подп. 3.1-3.5 п. 2,3 прил. 1; 
2) п. 1-4 ; 
3) п. 1.3.1 прил. 2; 
4) п. 1-3 ,1) с 07.10.2022 по 31.12.2999; 
2) с 10.02.2021 по 31.12.2999; 
3) с 01.01.2022 по 31.12.2099; 
4) с 07.02.2011 по 31.12.2999</t>
  </si>
  <si>
    <t>4.01.00.0.035</t>
  </si>
  <si>
    <t>07.1.05.10050</t>
  </si>
  <si>
    <t>1) с 18.08.2021 по 31.12.2999; 
2) с 08.05.2022 по 31.12.2999</t>
  </si>
  <si>
    <t>1) абз. 3.1.3 п. 3.1 разд. 3 ; 
2) прил. 3</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</si>
  <si>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физической культуры и спорта" от 16.08.2021 №1783; 
2) Постановление администрации города Сочи "Об утверждении муниципальной программы муниципального образования городской округ город-курорт Cочи Краснодарского края «Профилактика правонарушений несовершеннолетних и в отношении детей, жестокого обращения с ними, выявление семейного неблагополучия, предупреждение травматизма и суицидального поведения несовершеннолетних на территории города Сочи» от 29.04.2022 №1242</t>
  </si>
  <si>
    <t>401000034,929,Финансовое  обеспечение отдельных мероприятий муниципальной программы «Профилактика правонарушений несовершеннолетних и в отношении детей, жестокого обращения с ними, выявления семейного неблагополучия, предупреждения траватизма ..",1)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физической культуры и спорта" от 16.08.2021 №1783; 
2) Постановление администрации города Сочи "Об утверждении муниципальной программы муниципального образования городской округ город-курорт Cочи Краснодарского края «Профилактика правонарушений несовершеннолетних и в отношении детей, жестокого обращения с ними, выявление семейного неблагополучия, предупреждение травматизма и суицидального поведения несовершеннолетних на территории города Сочи» от 29.04.2022 №1242,1) абз. 3.1.3 п. 3.1 разд. 3 ; 
2) прил. 3,1) с 18.08.2021 по 31.12.2999; 
2) с 08.05.2022 по 31.12.2999</t>
  </si>
  <si>
    <t>Организация проведения официальных физкультурно-оздоровительных и спортивных мероприятий городского округа</t>
  </si>
  <si>
    <t>1) абз. 2,3 п. 2.2 разд. 2 ; 
2) прил. 3</t>
  </si>
  <si>
    <t>401000034,929,Финансовое  обеспечение отдельных мероприятий муниципальной программы «Профилактика правонарушений несовершеннолетних и в отношении детей, жестокого обращения с ними, выявления семейного неблагополучия, предупреждения траватизма ..",1)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физической культуры и спорта" от 16.08.2021 №1783; 
2) Постановление администрации города Сочи "Об утверждении муниципальной программы муниципального образования городской округ город-курорт Cочи Краснодарского края «Профилактика правонарушений несовершеннолетних и в отношении детей, жестокого обращения с ними, выявление семейного неблагополучия, предупреждение травматизма и суицидального поведения несовершеннолетних на территории города Сочи» от 29.04.2022 №1242,1) абз. 2,3 п. 2.2 разд. 2 ; 
2) прил. 3,1) с 18.08.2021 по 31.12.2999; 
2) с 08.05.2022 по 31.12.2999</t>
  </si>
  <si>
    <t>05.1.01.00590</t>
  </si>
  <si>
    <t>1) с 18.08.2021 по 31.12.2999; 
2) с 01.01.2022 по 31.12.2099</t>
  </si>
  <si>
    <t>1) подп. 6.1-6.13 п. 6 ; 
2) п. 1.1.1-1.1.5 разд. 1 прил. 3</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</si>
  <si>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физической культуры и спорта" от 16.08.2021 №1783;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"Физическая культура и спорт" города Сочи" от 19.11.2021 №2626</t>
  </si>
  <si>
    <t>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отрасли "Физическая культура и спорт" города Сочи"</t>
  </si>
  <si>
    <t>401000034,929,Осуществление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отрасли "Физическая культура и спорт" города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физической культуры и спорта" от 16.08.2021 №1783;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"Физическая культура и спорт" города Сочи" от 19.11.2021 №2626,1) подп. 6.1-6.13 п. 6 ; 
2) п. 1.1.1-1.1.5 разд. 1 прил. 3,1) с 18.08.2021 по 31.12.2999; 
2) с 01.01.2022 по 31.12.2099</t>
  </si>
  <si>
    <t>05.1.03.10050</t>
  </si>
  <si>
    <t>1) подп. 6.1-6.13 п. 6 ; 
2) п. 1.3.2,1.3.4,1.3.5 разд. 3 прил. 3</t>
  </si>
  <si>
    <t>Финансовое обеспечение отдельных мероприятий муниципальной программы "Развитие отрасли "Физическая культура и спорт" города Сочи"</t>
  </si>
  <si>
    <t>401000034,929,Финансовое обеспечение отдельных мероприятий муниципальной программы "Развитие отрасли "Физическая культура и спорт" города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физической культуры и спорта" от 16.08.2021 №1783;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"Физическая культура и спорт" города Сочи" от 19.11.2021 №2626,1) подп. 6.1-6.13 п. 6 ; 
2) п. 1.3.2,1.3.4,1.3.5 разд. 3 прил. 3,1) с 18.08.2021 по 31.12.2999; 
2) с 01.01.2022 по 31.12.2099</t>
  </si>
  <si>
    <t>1) подп. 6.1-6.13 п. 6 ; 
2) п. 1.3.4,1.3.5 разд. 3 прил. 3</t>
  </si>
  <si>
    <t>401000034,929,Финансовое обеспечение отдельных мероприятий муниципальной программы "Развитие отрасли "Физическая культура и спорт" города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физической культуры и спорта" от 16.08.2021 №1783;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"Физическая культура и спорт" города Сочи" от 19.11.2021 №2626,1) подп. 6.1-6.13 п. 6 ; 
2) п. 1.3.4,1.3.5 разд. 3 прил. 3,1) с 18.08.2021 по 31.12.2999; 
2) с 01.01.2022 по 31.12.2099</t>
  </si>
  <si>
    <t>4.01.00.0.034</t>
  </si>
  <si>
    <t>05.1.06.62980</t>
  </si>
  <si>
    <t xml:space="preserve">1) подп. 6.2 п. 6 ; 
2) разд. 1 </t>
  </si>
  <si>
    <t>401000033,982,Дополнительная помощь местным бюджетам для решения социально значимых вопросов местного значения,1)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физической культуры и спорта" от 16.08.2021 №1783;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"Физическая культура и спорт" города Сочи" от 19.11.2021 №2626,1) подп. 6.2 п. 6 ; 
2) разд. 1 ,1) с 18.08.2021 по 31.12.2999; 
2) с 01.01.2022 по 31.12.2099</t>
  </si>
  <si>
    <t>Обеспечение условий для развития на территории городского округа физической культуры, школьного спорта и массового спорта</t>
  </si>
  <si>
    <t>05.1.05.00590</t>
  </si>
  <si>
    <t>401000033,929,Осуществление расходов на обеспечение деятельности (оказание услуг) муниципальных учреждений в рамках реализации муниципальной  программы "Развитие отрасли "Физическая культура и спорт" города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физической культуры и спорта" от 16.08.2021 №1783;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"Физическая культура и спорт" города Сочи" от 19.11.2021 №2626,1) подп. 6.1-6.13 п. 6 ; 
2) п. 1.5.1 разд. 5 прил. 3,1) с 18.08.2021 по 31.12.2999; 
2) с 01.01.2022 по 31.12.2099</t>
  </si>
  <si>
    <t>1) подп. 6.1-6.13 п. 6 ; 
2) п. 1.5.1 разд. 5 прил. 3</t>
  </si>
  <si>
    <t>Осуществление расходов на обеспечение деятельности (оказание услуг) муниципальных учреждений в рамках реализации муниципальной  программы "Развитие отрасли "Физическая культура и спорт" города Сочи"</t>
  </si>
  <si>
    <t>05.1.04.10050</t>
  </si>
  <si>
    <t>1) подп. 6.1-6.13 п. 6 ; 
2) п. 1.4.3 разд. 4 прил. 3</t>
  </si>
  <si>
    <t>401000033,929,Финансовое обеспечение отдельных мероприятий муниципальной программы "Развитие отрасли "Физическая культура и спорт" города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физической культуры и спорта" от 16.08.2021 №1783;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"Физическая культура и спорт" города Сочи" от 19.11.2021 №2626,1) подп. 6.1-6.13 п. 6 ; 
2) п. 1.4.3 разд. 4 прил. 3,1) с 18.08.2021 по 31.12.2999; 
2) с 01.01.2022 по 31.12.2099</t>
  </si>
  <si>
    <t>05.1.04.00190</t>
  </si>
  <si>
    <t>401000033,929,Осуществление расходов на обеспечение функций  органов местного самоуправления в рамках реализации муниципальной программы "Развитие отрасли "Физическая культура и спорт" города Сочи",1)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 департаменте физической культуры и спорта администрации муниципального образования городской округ город-курорт Сочи Краснодарского края" от 28.12.2020 №102;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"Физическая культура и спорт" города Сочи" от 19.11.2021 №2626,1) прил. 1; 
2) п. 1.7. разд. 1 прил. 1; 
3) п. 1.4.1. прил. 3,1) с 28.12.2020 по 31.12.2999; 
2) с 31.12.2020 по 31.12.2999; 
3) с 01.01.2022 по 31.12.2099</t>
  </si>
  <si>
    <t>1) с 28.12.2020 по 31.12.2999; 
2) с 31.12.2020 по 31.12.2999; 
3) с 01.01.2022 по 31.12.2099</t>
  </si>
  <si>
    <t>1) прил. 1; 
2) п. 1.7. разд. 1 прил. 1; 
3) п. 1.4.1. прил. 3</t>
  </si>
  <si>
    <t>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 департаменте физической культуры и спорта администрации муниципального образования городской округ город-курорт Сочи Краснодарского края" от 28.12.2020 №102;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"Физическая культура и спорт" города Сочи" от 19.11.2021 №2626</t>
  </si>
  <si>
    <t>Осуществление расходов на обеспечение функций  органов местного самоуправления в рамках реализации муниципальной программы "Развитие отрасли "Физическая культура и спорт" города Сочи"</t>
  </si>
  <si>
    <t>1) с 28.12.2020 по 31.12.2999; 
2) с 31.12.2020 по 31.12.2999; 
3) с 18.10.2020 по 31.12.2020; 
4) с 18.10.2020 по 31.12.2020; 
5) с 01.01.2022 по 31.12.2099</t>
  </si>
  <si>
    <t>1) прил. 1; 
2) п. 1.7. разд. 1 прил. 1; 
3) п. 1-2 ; 
4) п. 1 ; 
5) п. 1.4.1. прил. 3</t>
  </si>
  <si>
    <t>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 департаменте физической культуры и спорта администрации муниципального образования городской округ город-курорт Сочи Краснодарского края" от 28.12.2020 №102; 
3)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4)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5)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"Физическая культура и спорт" города Сочи" от 19.11.2021 №2626</t>
  </si>
  <si>
    <t>401000033,929,Осуществление расходов на обеспечение функций  органов местного самоуправления в рамках реализации муниципальной программы "Развитие отрасли "Физическая культура и спорт" города Сочи",1)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 департаменте физической культуры и спорта администрации муниципального образования городской округ город-курорт Сочи Краснодарского края" от 28.12.2020 №102; 
3)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4)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5)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"Физическая культура и спорт" города Сочи" от 19.11.2021 №2626,1) прил. 1; 
2) п. 1.7. разд. 1 прил. 1; 
3) п. 1-2 ; 
4) п. 1 ; 
5) п. 1.4.1. прил. 3,1) с 28.12.2020 по 31.12.2999; 
2) с 31.12.2020 по 31.12.2999; 
3) с 18.10.2020 по 31.12.2020; 
4) с 18.10.2020 по 31.12.2020; 
5) с 01.01.2022 по 31.12.2099</t>
  </si>
  <si>
    <t>05.1.01.10850</t>
  </si>
  <si>
    <t>с 18.08.2021 по 31.12.2999</t>
  </si>
  <si>
    <t xml:space="preserve">подп. 6.1-6.13 п. 6 </t>
  </si>
  <si>
    <t>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физической культуры и спорта" от 16.08.2021 №1783</t>
  </si>
  <si>
    <t>Ежемесячная социальная помощь на частичную компенсацию за наем жилых помещений отдельным категориям работников муниципальных учреждений города Сочи</t>
  </si>
  <si>
    <t>401000033,929,Ежемесячная социальная помощь на частичную компенсацию за наем жилых помещений отдельным категориям работников муниципальных учреждений города Сочи,Постановление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физической культуры и спорта" от 16.08.2021 №1783,подп. 6.1-6.13 п. 6 ,с 18.08.2021 по 31.12.2999</t>
  </si>
  <si>
    <t>05.1.03.S3570</t>
  </si>
  <si>
    <t>1) подп. 6.1-6.13 п. 6 ; 
2) п. 1.3.3 разд. 3 прил. 3</t>
  </si>
  <si>
    <t>Укрепление материально-технической базы муниципальных физкультурно-спортивных организаций</t>
  </si>
  <si>
    <t>401000033,929,Укрепление материально-технической базы муниципальных физкультурно-спортивных организаций,1)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физической культуры и спорта" от 16.08.2021 №1783;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"Физическая культура и спорт" города Сочи" от 19.11.2021 №2626,1) подп. 6.1-6.13 п. 6 ; 
2) п. 1.3.3 разд. 3 прил. 3,1) с 18.08.2021 по 31.12.2999; 
2) с 01.01.2022 по 31.12.2099</t>
  </si>
  <si>
    <t>1) подп. 6.1-6.13 п. 6 ; 
2) п. 1.2.4-1.2.14 разд. 2 прил. 3</t>
  </si>
  <si>
    <t>401000033,929,Финансовое обеспечение отдельных мероприятий муниципальной программы "Развитие отрасли "Физическая культура и спорт" города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физической культуры и спорта" от 16.08.2021 №1783;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"Физическая культура и спорт" города Сочи" от 19.11.2021 №2626,1) подп. 6.1-6.13 п. 6 ; 
2) п. 1.2.4-1.2.14 разд. 2 прил. 3,1) с 18.08.2021 по 31.12.2999; 
2) с 01.01.2022 по 31.12.2099</t>
  </si>
  <si>
    <t>1) подп. 6.1-6.13 п. 6 ; 
2) п. 1.1.2-1.1.4 разд. 1 прил. 3</t>
  </si>
  <si>
    <t>401000033,929,Осуществление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отрасли "Физическая культура и спорт" города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физической культуры и спорта" от 16.08.2021 №1783;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"Физическая культура и спорт" города Сочи" от 19.11.2021 №2626,1) подп. 6.1-6.13 п. 6 ; 
2) п. 1.1.2-1.1.4 разд. 1 прил. 3,1) с 18.08.2021 по 31.12.2999; 
2) с 01.01.2022 по 31.12.2099</t>
  </si>
  <si>
    <t>05.1.06.L7530</t>
  </si>
  <si>
    <t>1) подп. 6.1-6.13 п. 6 ; 
2) прил. 3</t>
  </si>
  <si>
    <t>Закупка оборудования для создания "умных" спортивных площадок</t>
  </si>
  <si>
    <t>401000033,929,Закупка оборудования для создания "умных" спортивных площадок,1)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физической культуры и спорта" от 16.08.2021 №1783;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"Физическая культура и спорт" города Сочи" от 19.11.2021 №2626,1) подп. 6.1-6.13 п. 6 ; 
2) прил. 3,1) с 18.08.2021 по 31.12.2999; 
2) с 01.01.2022 по 31.12.2099</t>
  </si>
  <si>
    <t>05.1.06.10050</t>
  </si>
  <si>
    <t>05.1.02.62980</t>
  </si>
  <si>
    <t>1) подп. 6.1-6.13 п. 6 ; 
2) п. 1.2.6 разд. 2 прил. 3</t>
  </si>
  <si>
    <t>401000033,929,Дополнительная помощь местным бюджетам для решения социально значимых вопросов местного значения,1)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физической культуры и спорта" от 16.08.2021 №1783;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"Физическая культура и спорт" города Сочи" от 19.11.2021 №2626,1) подп. 6.1-6.13 п. 6 ; 
2) п. 1.2.6 разд. 2 прил. 3,1) с 18.08.2021 по 31.12.2999; 
2) с 01.01.2022 по 31.12.2099</t>
  </si>
  <si>
    <t>05.1.02.10050</t>
  </si>
  <si>
    <t>05.1.01.М2820</t>
  </si>
  <si>
    <t>401000033,929,Осуществление расходов по оплате труда инструкторов по спорту в муниципальных образованиях Краснодарского края,1)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физической культуры и спорта" от 16.08.2021 №1783;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"Физическая культура и спорт" города Сочи" от 19.11.2021 №2626,1) подп. 6.1-6.13 п. 6 ; 
2) п. 1.1.7 разд. 1 прил. 3,1) с 18.08.2021 по 31.12.2999; 
2) с 01.01.2022 по 31.12.2099</t>
  </si>
  <si>
    <t>1) подп. 6.1-6.13 п. 6 ; 
2) п. 1.1.7 разд. 1 прил. 3</t>
  </si>
  <si>
    <t>Осуществление расходов по оплате труда инструкторов по спорту в муниципальных образованиях Краснодарского края</t>
  </si>
  <si>
    <t>05.1.01.S2820</t>
  </si>
  <si>
    <t>05.1.01.10050</t>
  </si>
  <si>
    <t>1) подп. 6.1-6.13 п. 6 ; 
2) п. 1.1.5,1.1.8 разд. 1 прил. 3</t>
  </si>
  <si>
    <t>401000033,929,Финансовое обеспечение отдельных мероприятий муниципальной программы "Развитие отрасли "Физическая культура и спорт" города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физической культуры и спорта" от 16.08.2021 №1783;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"Физическая культура и спорт" города Сочи" от 19.11.2021 №2626,1) подп. 6.1-6.13 п. 6 ; 
2) п. 1.1.5,1.1.8 разд. 1 прил. 3,1) с 18.08.2021 по 31.12.2999; 
2) с 01.01.2022 по 31.12.2099</t>
  </si>
  <si>
    <t>401000033,923,Финансовое обеспечение отдельных мероприятий муниципальной программы "Развитие отрасли "Физическая культура и спорт" города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физической культуры и спорта" от 16.08.2021 №1783;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"Физическая культура и спорт" города Сочи" от 19.11.2021 №2626,1) подп. 6.1-6.13 п. 6 ; 
2) прил. 3,1) с 18.08.2021 по 31.12.2999; 
2) с 01.01.2022 по 31.12.2099</t>
  </si>
  <si>
    <t>24.4.05.М1100</t>
  </si>
  <si>
    <t>401000033,918,Cтроительство многофункциональных спортивно-игровых площадок,,,</t>
  </si>
  <si>
    <t>Cтроительство многофункциональных спортивно-игровых площадок</t>
  </si>
  <si>
    <t>24.4.05.S1100</t>
  </si>
  <si>
    <t>05.1.06.М1100</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</si>
  <si>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"Физическая культура и спорт" города Сочи" от 19.11.2021 №2626</t>
  </si>
  <si>
    <t>401000033,918,Cтроительство многофункциональных спортивно-игровых площадок,1)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"Физическая культура и спорт" города Сочи" от 19.11.2021 №2626,1) п. 1-5 прил. 1; 
2) прил. 3,1) с 11.04.2022 по 31.12.2999; 
2) с 01.01.2022 по 31.12.2099</t>
  </si>
  <si>
    <t>401000033,918,Финансовое обеспечение отдельных мероприятий муниципальной программы "Развитие отрасли "Физическая культура и спорт" города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"Физическая культура и спорт" города Сочи" от 19.11.2021 №2626,1) п. 1-5 прил. 1; 
2) прил. 3,1) с 11.04.2022 по 31.12.2999; 
2) с 01.01.2022 по 31.12.2099</t>
  </si>
  <si>
    <t>24.4.05.М2620</t>
  </si>
  <si>
    <t>Cтроительство малобюджетных спортивных залов шаговой доступности</t>
  </si>
  <si>
    <t>401000033,918,Cтроительство малобюджетных спортивных залов шаговой доступности,,,</t>
  </si>
  <si>
    <t>24.4.05.М0470</t>
  </si>
  <si>
    <t>Строительство, реконструкция (в том числе реконструкцию объектов незавершенного строительства) и техническое перевооружение объектов общественной инфраструктуры муниципального значения, приобретение объектов недвижимости</t>
  </si>
  <si>
    <t>401000033,918,Строительство, реконструкция (в том числе реконструкцию объектов незавершенного строительства) и техническое перевооружение объектов общественной инфраструктуры муниципального значения, приобретение объектов недвижимости,,,</t>
  </si>
  <si>
    <t>24.4.05.10100</t>
  </si>
  <si>
    <t>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t>
  </si>
  <si>
    <t>401000033,918,Строительство,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t>
  </si>
  <si>
    <t>05.1.06.S0470</t>
  </si>
  <si>
    <t>Осуществление расходов на развитие общественной инфраструктуры муниципального значения</t>
  </si>
  <si>
    <t>401000033,918,Осуществление расходов на развитие общественной инфраструктуры муниципального значения,1)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в области физической культуры и спорта" от 16.08.2021 №1783;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"Физическая культура и спорт" города Сочи" от 19.11.2021 №2626,1) подп. 6.1-6.13 п. 6 ; 
2) прил. 3,1) с 18.08.2021 по 31.12.2999; 
2) с 01.01.2022 по 31.12.2099</t>
  </si>
  <si>
    <t>4.01.00.0.033</t>
  </si>
  <si>
    <t>1) с 13.09.2022 по 31.12.2999; 
2) с 01.01.2022 по 31.12.2099</t>
  </si>
  <si>
    <t>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культуры" от 13.09.2022 №3018;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t>
  </si>
  <si>
    <t>Создание условий для организации досуга и обеспечения жителей муниципального, городского округа услугами организаций культуры</t>
  </si>
  <si>
    <t>03.1.04.00590</t>
  </si>
  <si>
    <t>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отрасли "Культура" города Сочи"</t>
  </si>
  <si>
    <t>1) подп. 2.2.7,4.4,4.5 п. 2,3,4 прил. 2; 
2) п. 1.4.1 разд. 4 прил. 2</t>
  </si>
  <si>
    <t>401000030,926,Осуществление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отрасли "Культура" города Сочи",1)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культуры" от 13.09.2022 №3018;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№2849,1) подп. 2.2.7,4.4,4.5 п. 2,3,4 прил. 2; 
2) п. 1.4.1 разд. 4 прил. 2,1) с 13.09.2022 по 31.12.2999; 
2) с 01.01.2022 по 31.12.2099</t>
  </si>
  <si>
    <t>03.1.03.10050</t>
  </si>
  <si>
    <t>1) подп. 4.2,4.7 п. 2,3,4 прил. 2; 
2) п. 1.3.1 разд. 3 прил. 2</t>
  </si>
  <si>
    <t>401000030,926,Финансовое обеспечение отдельных мероприятий муниципальной программы "Развитие отрасли "Культура" города Сочи",1)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культуры" от 13.09.2022 №3018;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№2849,1) подп. 4.2,4.7 п. 2,3,4 прил. 2; 
2) п. 1.3.1 разд. 3 прил. 2,1) с 13.09.2022 по 31.12.2999; 
2) с 01.01.2022 по 31.12.2099</t>
  </si>
  <si>
    <t>03.1.03.00590</t>
  </si>
  <si>
    <t>401000030,926,Осуществление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отрасли "Культура" города Сочи",1)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культуры" от 13.09.2022 №3018;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№2849,1) подп. 4.2,4.7 п. 2,3,4 прил. 2; 
2) п. 1.3.1 разд. 3 прил. 2,1) с 13.09.2022 по 31.12.2999; 
2) с 01.01.2022 по 31.12.2099</t>
  </si>
  <si>
    <t>1) подп. 2.2.7,4.4,4.5 п. 2,3,4 прил. 2; 
2) п. 1.3.1 разд. 3 прил. 2</t>
  </si>
  <si>
    <t>401000030,926,Осуществление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отрасли "Культура" города Сочи",1)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культуры" от 13.09.2022 №3018;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№2849,1) подп. 2.2.7,4.4,4.5 п. 2,3,4 прил. 2; 
2) п. 1.3.1 разд. 3 прил. 2,1) с 13.09.2022 по 31.12.2999; 
2) с 01.01.2022 по 31.12.2099</t>
  </si>
  <si>
    <t>03.1.03.00190</t>
  </si>
  <si>
    <t>401000030,926,Осуществление расходов на обеспечение функций  органов местного самоуправления в рамках реализации муниципальной программы "Развитие отрасли "Культура" города Сочи",1)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управлении культуры администрации муниципального образования городской округ город-курорт Сочи Краснодарского края" от 28.12.2020 №103;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№2849,1) п. 2 прил. 1; 
2) п. 1.1,1.3,1.4 разд. 1,2 прил. 1; 
3) п. 1.3.1 разд. 3 прил. 2,1) с 28.12.2020 по 31.12.2999; 
2) с 31.12.2020 по 31.12.2999; 
3) с 01.01.2022 по 31.12.2099</t>
  </si>
  <si>
    <t>1) п. 2 прил. 1; 
2) п. 1.1,1.3,1.4 разд. 1,2 прил. 1; 
3) п. 1.3.1 разд. 3 прил. 2</t>
  </si>
  <si>
    <t>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управлении культуры администрации муниципального образования городской округ город-курорт Сочи Краснодарского края" от 28.12.2020 №103;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t>
  </si>
  <si>
    <t>Осуществление расходов на обеспечение функций  органов местного самоуправления в рамках реализации муниципальной программы "Развитие отрасли "Культура" города Сочи"</t>
  </si>
  <si>
    <t>1) с 28.12.2020 по 31.12.2999; 
2) с 18.10.2020 по 31.12.2020; 
3) с 18.10.2020 по 31.12.2020; 
4) с 18.02.2021 по 31.12.2999; 
5) с 01.01.2022 по 31.12.2099</t>
  </si>
  <si>
    <t>1) п. 2 прил. 1; 
2) разд. 2,1 прил. 4,3,2,1; 
3) п. 4 разд. 2,1 прил. 1; 
4) п. 2 ; 
5) п. 1.3.1 разд. 3 прил. 2</t>
  </si>
  <si>
    <t>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 порядке исчисления и выплаты премии муниципальным служащим в администрации муниципального образования городской округ город-курорт Сочи Краснодарского края" от 18.02.2021 №200; 
5)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t>
  </si>
  <si>
    <t>401000030,926,Осуществление расходов на обеспечение функций  органов местного самоуправления в рамках реализации муниципальной программы "Развитие отрасли "Культура" города Сочи",1)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Постановление администрации города Сочи "О порядке исчисления и выплаты премии муниципальным служащим в администрации муниципального образования городской округ город-курорт Сочи Краснодарского края" от 18.02.2021 №200; 
5)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№2849,1) п. 2 прил. 1; 
2) разд. 2,1 прил. 4,3,2,1; 
3) п. 4 разд. 2,1 прил. 1; 
4) п. 2 ; 
5) п. 1.3.1 разд. 3 прил. 2,1) с 28.12.2020 по 31.12.2999; 
2) с 18.10.2020 по 31.12.2020; 
3) с 18.10.2020 по 31.12.2020; 
4) с 18.02.2021 по 31.12.2999; 
5) с 01.01.2022 по 31.12.2099</t>
  </si>
  <si>
    <t>1) с 13.09.2022 по 31.12.2999; 
2) с 08.05.2022 по 31.12.2999</t>
  </si>
  <si>
    <t>1) абз. 7 подп. 4.1-4.8 п. 2,3,4 ; 
2) прил. 3</t>
  </si>
  <si>
    <t>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культуры" от 13.09.2022 №3018; 
2) Постановление администрации города Сочи "Об утверждении муниципальной программы муниципального образования городской округ город-курорт Cочи Краснодарского края «Профилактика правонарушений несовершеннолетних и в отношении детей, жестокого обращения с ними, выявление семейного неблагополучия, предупреждение травматизма и суицидального поведения несовершеннолетних на территории города Сочи» от 29.04.2022 №1242</t>
  </si>
  <si>
    <t>401000030,926,Финансовое  обеспечение отдельных мероприятий муниципальной программы «Профилактика правонарушений несовершеннолетних и в отношении детей, жестокого обращения с ними, выявления семейного неблагополучия, предупреждения траватизма ..",1)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культуры" от 13.09.2022 №3018; 
2) Постановление администрации города Сочи "Об утверждении муниципальной программы муниципального образования городской округ город-курорт Cочи Краснодарского края «Профилактика правонарушений несовершеннолетних и в отношении детей, жестокого обращения с ними, выявление семейного неблагополучия, предупреждение травматизма и суицидального поведения несовершеннолетних на территории города Сочи» от 29.04.2022 №1242,1) абз. 7 подп. 4.1-4.8 п. 2,3,4 ; 
2) прил. 3,1) с 13.09.2022 по 31.12.2999; 
2) с 08.05.2022 по 31.12.2999</t>
  </si>
  <si>
    <t>03.1.02.10810</t>
  </si>
  <si>
    <t>1) с 06.02.2020 по 31.12.2999; 
2) с 01.01.2022 по 31.12.2099</t>
  </si>
  <si>
    <t>1) разд. 2 прил. 1; 
2) п. 1.2.1.9 разд. 2 прил. 2</t>
  </si>
  <si>
    <t>1) Постановление администрации города Сочи "Об утверждении Порядка определения объема и предоставления субсидии автономной некоммерческой организации "Гастрольно-концертное агентство "Концерты, фестивали, мастер-классы" на организацию досуга жителей муниципального образования город-курорт Сочи при проведении открытых мероприятий в рамках Зимнего международного фестиваля искусств под руководством Юрия Башмета" от 06.02.2020 №130;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t>
  </si>
  <si>
    <t>Субсидии АНО "Концерты, фестивали, мастер-классы" на организацию досуга жителей муниципального образования город-курорт Сочи при проведении открытых мероприятий в рамках Зимнего международного фестиваля искусств под артистическим руководством Юрия Башмета</t>
  </si>
  <si>
    <t>401000030,926,Субсидии АНО "Концерты, фестивали, мастер-классы" на организацию досуга жителей муниципального образования город-курорт Сочи при проведении открытых мероприятий в рамках Зимнего международного фестиваля искусств под артистическим руководством Юрия Башмета,1) Постановление администрации города Сочи "Об утверждении Порядка определения объема и предоставления субсидии автономной некоммерческой организации "Гастрольно-концертное агентство "Концерты, фестивали, мастер-классы" на организацию досуга жителей муниципального образования город-курорт Сочи при проведении открытых мероприятий в рамках Зимнего международного фестиваля искусств под руководством Юрия Башмета" от 06.02.2020 №130;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№2849,1) разд. 2 прил. 1; 
2) п. 1.2.1.9 разд. 2 прил. 2,1) с 06.02.2020 по 31.12.2999; 
2) с 01.01.2022 по 31.12.2099</t>
  </si>
  <si>
    <t>1) подп. 3.1,4.1,4.2,4.3,4.4,4.5,4.6,4.7,4.8,4.9,4.10 п. 2,3,4 прил. 2; 
2) п. 1.2.1 разд. 2 прил. 2</t>
  </si>
  <si>
    <t>401000030,926,Финансовое обеспечение отдельных мероприятий муниципальной программы "Развитие отрасли "Культура" города Сочи",1)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культуры" от 13.09.2022 №3018;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№2849,1) подп. 3.1,4.1,4.2,4.3,4.4,4.5,4.6,4.7,4.8,4.9,4.10 п. 2,3,4 прил. 2; 
2) п. 1.2.1 разд. 2 прил. 2,1) с 13.09.2022 по 31.12.2999; 
2) с 01.01.2022 по 31.12.2099</t>
  </si>
  <si>
    <t>03.1.01.62980</t>
  </si>
  <si>
    <t>1) подп. 3.1,4.1,4.2,4.3,4.4,4.5,4.6,4.7,4.8,4.9,4.10 п. 2,3,4 прил. 2; 
2) п. 1.1.1 разд. 1 прил. 2</t>
  </si>
  <si>
    <t>03.1.01.10050</t>
  </si>
  <si>
    <t>401000030,926,Финансовое обеспечение отдельных мероприятий муниципальной программы "Развитие отрасли "Культура" города Сочи",1)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культуры" от 13.09.2022 №3018;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№2849,1) подп. 3.1,4.1,4.2,4.3,4.4,4.5,4.6,4.7,4.8,4.9,4.10 п. 2,3,4 прил. 2; 
2) подп. 1.1.1 разд. 1 прил. 2,1) с 13.09.2022 по 31.12.2999; 
2) с 01.01.2022 по 31.12.2099</t>
  </si>
  <si>
    <t>1) подп. 3.1,4.1,4.2,4.3,4.4,4.5,4.6,4.7,4.8,4.9,4.10 п. 2,3,4 прил. 2; 
2) подп. 1.1.1 разд. 1 прил. 2</t>
  </si>
  <si>
    <t>03.1.01.09010</t>
  </si>
  <si>
    <t>03.1.01.00590</t>
  </si>
  <si>
    <t>1) подп. 2.2.7,4.4,4.5 п. 2,3,4 прил. 2; 
2) п. 1.1.1 разд. 1 прил. 2</t>
  </si>
  <si>
    <t xml:space="preserve">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отрасли "Культура" города Сочи </t>
  </si>
  <si>
    <t>401000030,926,Осуществление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отрасли "Культура" города Сочи ,1)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культуры" от 13.09.2022 №3018;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№2849,1) подп. 2.2.7,4.4,4.5 п. 2,3,4 прил. 2; 
2) п. 1.1.1 разд. 1 прил. 2,1) с 13.09.2022 по 31.12.2999; 
2) с 01.01.2022 по 31.12.2099</t>
  </si>
  <si>
    <t>Обеспечение развития и укрепления материально-технической базы домов культуры в населенных пунктах с числом жителей до 50 тысяч человек</t>
  </si>
  <si>
    <t>Техническое оснащение муниципальных музеев</t>
  </si>
  <si>
    <t>с 26.07.2021 по 31.12.2999</t>
  </si>
  <si>
    <t>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t>
  </si>
  <si>
    <t>Укрепление материально - технической базы, технического оснащения муниципальных учреждений культуры</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</si>
  <si>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t>
  </si>
  <si>
    <t>401000030,918,Укрепление материально - технической базы, технического оснащения муниципальных учреждений культуры,1)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№2849,1) п. 1-5 прил. 1; 
2) прил. 3,1) с 11.04.2022 по 31.12.2999; 
2) с 01.01.2022 по 31.12.2099</t>
  </si>
  <si>
    <t>03.1.05.S0640</t>
  </si>
  <si>
    <t>03.1.05.10050</t>
  </si>
  <si>
    <t>401000030,918,Финансовое обеспечение отдельных мероприятий муниципальной программы "Развитие отрасли "Культура" города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№2849,1) п. 1-5 прил. 1; 
2) прил. 3,1) с 11.04.2022 по 31.12.2999; 
2) с 01.01.2022 по 31.12.2099</t>
  </si>
  <si>
    <t>4.01.00.0.030</t>
  </si>
  <si>
    <t>03.1.01.М5190</t>
  </si>
  <si>
    <t>1) подп. 4.1-4.8 п. 2,3,4 прил. 1; 
2) п. 1.1.1 разд. 1 прил. 2</t>
  </si>
  <si>
    <t>Финансовое обеспечение мероприятий по поддержке отрасли культура</t>
  </si>
  <si>
    <t>401000029,926,Финансовое обеспечение мероприятий по поддержке отрасли культура,1)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культуры" от 13.09.2022 №3018;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№2849,1) подп. 4.1-4.8 п. 2,3,4 прил. 1; 
2) п. 1.1.1 разд. 1 прил. 2,1) с 13.09.2022 по 31.12.2999; 
2) с 01.01.2022 по 31.12.2099</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</si>
  <si>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</si>
  <si>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03.1.01.L5190</t>
  </si>
  <si>
    <t>03.1.01.80170</t>
  </si>
  <si>
    <t>1) подп. 4.1-4.8 п. 2,3,4 прил. 1; 
2) прил. 3</t>
  </si>
  <si>
    <t>Организация библиотечного обслуживания населения, комплектованию и обеспечение сохранности библиотечных фондов</t>
  </si>
  <si>
    <t>401000029,926,Организация библиотечного обслуживания населения, комплектованию и обеспечение сохранности библиотечных фондов,1)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культуры" от 13.09.2022 №3018;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№2849,1) подп. 4.1-4.8 п. 2,3,4 прил. 1; 
2) прил. 3,1) с 13.09.2022 по 31.12.2999; 
2) с 01.01.2022 по 31.12.2099</t>
  </si>
  <si>
    <t>1) подп. 4.1-4.8 п. 2,3,4 прил. 1; 
2) п. 1.1.1 разд. 2 прил. 2</t>
  </si>
  <si>
    <t>401000029,926,Дополнительная помощь местным бюджетам для решения социально значимых вопросов местного значения,1)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культуры" от 13.09.2022 №3018;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№2849,1) подп. 4.1-4.8 п. 2,3,4 прил. 1; 
2) п. 1.1.1 разд. 2 прил. 2,1) с 13.09.2022 по 31.12.2999; 
2) с 01.01.2022 по 31.12.2099</t>
  </si>
  <si>
    <t>401000029,926,Финансовое обеспечение отдельных мероприятий муниципальной программы "Развитие отрасли "Культура" города Сочи",1)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культуры" от 13.09.2022 №3018;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№2849,1) подп. 4.1-4.8 п. 2,3,4 прил. 1; 
2) п. 1.1.1 разд. 1 прил. 2,1) с 13.09.2022 по 31.12.2999; 
2) с 01.01.2022 по 31.12.2099</t>
  </si>
  <si>
    <t>401000029,926,Осуществление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отрасли "Культура" города Сочи ,1)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культуры" от 13.09.2022 №3018;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№2849,1) подп. 4.1-4.8 п. 2,3,4 прил. 1; 
2) п. 1.1.1 разд. 1 прил. 2,1) с 13.09.2022 по 31.12.2999; 
2) с 01.01.2022 по 31.12.2099</t>
  </si>
  <si>
    <t>с 13.09.2022 по 31.12.2999</t>
  </si>
  <si>
    <t>подп. 4.1-4.8 п. 2,3,4 прил. 1</t>
  </si>
  <si>
    <t>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культуры" от 13.09.2022 №3018</t>
  </si>
  <si>
    <t>401000029,923,Финансовое обеспечение отдельных мероприятий муниципальной программы "Развитие отрасли "Культура" города Сочи",Постановление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культуры" от 13.09.2022 №3018,подп. 4.1-4.8 п. 2,3,4 прил. 1,с 13.09.2022 по 31.12.2999</t>
  </si>
  <si>
    <t>24.4.03.М0470</t>
  </si>
  <si>
    <t>24.4.03.10100</t>
  </si>
  <si>
    <t>4.01.00.0.029</t>
  </si>
  <si>
    <t>1) с 26.07.2021 по 31.12.2999; 
2) с 01.01.2022 по 31.12.2099</t>
  </si>
  <si>
    <t>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t>
  </si>
  <si>
    <t>Организация предоставления общедоступного и бесплатного начального общего, основного общего, бесплатного дошкольного образования, дополнительного образования,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</si>
  <si>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 с 26.07.2021 по 31.12.2999; 
2) с 08.05.2022 по 31.12.2999</t>
  </si>
  <si>
    <t>1) подп. 3,6 п. 2.1 разд. 2 ; 
2) прил. 3</t>
  </si>
  <si>
    <t>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Cочи Краснодарского края «Профилактика правонарушений несовершеннолетних и в отношении детей, жестокого обращения с ними, выявление семейного неблагополучия, предупреждение травматизма и суицидального поведения несовершеннолетних на территории города Сочи» от 29.04.2022 №1242</t>
  </si>
  <si>
    <t>03.1.07.10850</t>
  </si>
  <si>
    <t>с 01.01.2014 по 31.12.2999</t>
  </si>
  <si>
    <t>абз. 2 п. 1.2,2.1 разд. 1,2,4 прил. 2</t>
  </si>
  <si>
    <t>Постановление администрации города Сочи "О расходных обязательствах муниципального образования городской округ город-курорт Cочи Краснодарского края в области культуры" от 10.12.2013 №2702</t>
  </si>
  <si>
    <t>401000021,926,Ежемесячная социальная помощь на частичную компенсацию за наем жилых помещений отдельным категориям работников муниципальных учреждений города Сочи,Постановление администрации города Сочи "О расходных обязательствах муниципального образования городской округ город-курорт Cочи Краснодарского края в области культуры" от 10.12.2013 №2702,абз. 2 п. 1.2,2.1 разд. 1,2,4 прил. 2,с 01.01.2014 по 31.12.2999</t>
  </si>
  <si>
    <t>03.1.A1.55190</t>
  </si>
  <si>
    <t>1) подп. 4,2 п. 4.3,4.1,2.1,1.3 разд. 5,4,2,1 прил. 1; 
2) п. 1.7.1 разд. 7 прил. 2</t>
  </si>
  <si>
    <t>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t>
  </si>
  <si>
    <t>Государственная поддержка отрасли культуры</t>
  </si>
  <si>
    <t>401000021,926,Государственная поддержка отрасли культуры,1)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№2849,1) подп. 4,2 п. 4.3,4.1,2.1,1.3 разд. 5,4,2,1 прил. 1; 
2) п. 1.7.1 разд. 7 прил. 2,1) с 26.07.2021 по 31.12.2999; 
2) с 01.01.2022 по 31.12.2099</t>
  </si>
  <si>
    <t>03.1.09.10050</t>
  </si>
  <si>
    <t>401000021,926,Финансовое обеспечение отдельных мероприятий муниципальной программы "Развитие отрасли "Культура" города Сочи",,,</t>
  </si>
  <si>
    <t>401000021,926,Финансовое обеспечение отдельных мероприятий муниципальной программы "Развитие отрасли "Культура" города Сочи",1)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№2849,1) подп. 4,2 п. 4.3,4.1,2.1,1.3 разд. 5,4,2,1 прил. 1; 
2) п. 1.1.1 разд. 1 прил. 2,1) с 26.07.2021 по 31.12.2999; 
2) с 01.01.2022 по 31.12.2099</t>
  </si>
  <si>
    <t>1) подп. 4,2 п. 4.3,4.1,2.1,1.3 разд. 5,4,2,1 прил. 1; 
2) п. 1.1.1 разд. 1 прил. 2</t>
  </si>
  <si>
    <t>401000021,926,Осуществление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отрасли "Культура" города Сочи ,1)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"Культура" города Сочи" от 08.12.2021 №2849,1) подп. 4,2 п. 4.3,4.1,2.1,1.3 разд. 5,4,2,1 прил. 1; 
2) п. 1.1.1 разд. 1 прил. 2,1) с 26.07.2021 по 31.12.2999; 
2) с 01.01.2022 по 31.12.2099</t>
  </si>
  <si>
    <t>01.1.02.10050</t>
  </si>
  <si>
    <t>1) абз. 2,3 подп. 2.1,4.10 п. 2,4 ; 
2) подп. 2.1.11,2.1.15,2.1.19,2.1.21,2.1.24,2.1.28,2.1.30,2.1.31,2.1.34,2.1.35,2.1.39,2.1.42,2.1.43,2.1.46,2.1.47,2.1.48,2.1.54,2.1.55,4.1.9 п. 2.1,4.1 разд. 2,4 прил. 3</t>
  </si>
  <si>
    <t>Финансовое обеспечение мероприятий муниципальной программы "Развитие отрасли "Образование" города Сочи"</t>
  </si>
  <si>
    <t>401000021,925,Финансовое обеспечение мероприятий муниципальной программы "Развитие отрасли "Образование" города Сочи",1)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абз. 2,3 подп. 2.1,4.10 п. 2,4 ; 
2) подп. 2.1.11,2.1.15,2.1.19,2.1.21,2.1.24,2.1.28,2.1.30,2.1.31,2.1.34,2.1.35,2.1.39,2.1.42,2.1.43,2.1.46,2.1.47,2.1.48,2.1.54,2.1.55,4.1.9 п. 2.1,4.1 разд. 2,4 прил. 3,1) с 26.07.2021 по 31.12.2999; 
2) с 01.01.2022 по 31.12.2099</t>
  </si>
  <si>
    <t>01.1.02.00590</t>
  </si>
  <si>
    <t>1) абз. 2,3,4 подп. 2.1,4.10 п. 2,4 ; 
2) подп. 2.1.1,2.1.2,2.1.3,2.1.4 п. 2.1 разд. 2 прил. 3</t>
  </si>
  <si>
    <t>Осуществление расходов на обеспечение деятельности (оказание услуг) муниципальных учреждений  в рамках реализации муниципальной программы "Развитие отрасли "Образование" города Сочи"</t>
  </si>
  <si>
    <t>401000021,925,Осуществление расходов на обеспечение деятельности (оказание услуг) муниципальных учреждений  в рамках реализации муниципальной программы "Развитие отрасли "Образование" города Сочи",1)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абз. 2,3,4 подп. 2.1,4.10 п. 2,4 ; 
2) подп. 2.1.1,2.1.2,2.1.3,2.1.4 п. 2.1 разд. 2 прил. 3,1) с 26.07.2021 по 31.12.2999; 
2) с 01.01.2022 по 31.12.2099</t>
  </si>
  <si>
    <t>07.1.06.10050</t>
  </si>
  <si>
    <t>401000021,925,Финансовое  обеспечение отдельных мероприятий муниципальной программы «Профилактика правонарушений несовершеннолетних и в отношении детей, жестокого обращения с ними, выявления семейного неблагополучия, предупреждения траватизма ..",1)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Cочи Краснодарского края «Профилактика правонарушений несовершеннолетних и в отношении детей, жестокого обращения с ними, выявление семейного неблагополучия, предупреждение травматизма и суицидального поведения несовершеннолетних на территории города Сочи» от 29.04.2022 №1242,1) подп. 3,6 п. 2.1 разд. 2 ; 
2) прил. 3,1) с 26.07.2021 по 31.12.2999; 
2) с 08.05.2022 по 31.12.2999</t>
  </si>
  <si>
    <t>06.1.01.10050</t>
  </si>
  <si>
    <t>1) абз. 2 подп. 2.1,4.10 п. 2,4 ; 
2) подп. 1.1.1 п. 1.1 разд. 1 прил. 2</t>
  </si>
  <si>
    <t>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"Доступная среда" от 25.11.2021 №2705</t>
  </si>
  <si>
    <t>Финансовое обеспечение отдельных мероприятий муниципальной программы "Доступная среда"</t>
  </si>
  <si>
    <t>401000021,925,Финансовое обеспечение отдельных мероприятий муниципальной программы "Доступная среда",1)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"Доступная среда" от 25.11.2021 №2705,1) абз. 2 подп. 2.1,4.10 п. 2,4 ; 
2) подп. 1.1.1 п. 1.1 разд. 1 прил. 2,1) с 26.07.2021 по 31.12.2999; 
2) с 01.01.2022 по 31.12.2099</t>
  </si>
  <si>
    <t>02.1.06.S2470</t>
  </si>
  <si>
    <t>1) абз. 2 подп. 2.1,4.10 п. 2,4 ; 
2) подп. 6.1.1 п. 6.1 разд. 6 прил. 3</t>
  </si>
  <si>
    <t>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"Дети Сочи" от 25.11.2021 №2706</t>
  </si>
  <si>
    <t>Осуществление мероприятий по предупреждению детского дорожного транспортного травматизма</t>
  </si>
  <si>
    <t>401000021,925,Осуществление мероприятий по предупреждению детского дорожного транспортного травматизма,1)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"Дети Сочи" от 25.11.2021 №2706,1) абз. 2 подп. 2.1,4.10 п. 2,4 ; 
2) подп. 6.1.1 п. 6.1 разд. 6 прил. 3,1) с 26.07.2021 по 31.12.2999; 
2) с 01.01.2022 по 31.12.2099</t>
  </si>
  <si>
    <t>02.1.06.10050</t>
  </si>
  <si>
    <t>Финансовое обеспечение мероприятий муниципальной программы "Дети Сочи"</t>
  </si>
  <si>
    <t>401000021,925,Финансовое обеспечение мероприятий муниципальной программы "Дети Сочи",1)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"Дети Сочи" от 25.11.2021 №2706,1) абз. 2 подп. 2.1,4.10 п. 2,4 ; 
2) подп. 6.1.1 п. 6.1 разд. 6 прил. 3,1) с 26.07.2021 по 31.12.2999; 
2) с 01.01.2022 по 31.12.2099</t>
  </si>
  <si>
    <t>02.1.04.10050</t>
  </si>
  <si>
    <t>1) абз. 2,3 подп. 2.2,4.10 п. 2,4 ; 
2) подп. 4.1.1,4.1.2,4.1.3,4.1.4,4.1.5,4.1.6,4.1.7 п. 4.1 разд. 4 прил. 3</t>
  </si>
  <si>
    <t>401000021,925,Финансовое обеспечение мероприятий муниципальной программы "Дети Сочи",1)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"Дети Сочи" от 25.11.2021 №2706,1) абз. 2,3 подп. 2.2,4.10 п. 2,4 ; 
2) подп. 4.1.1,4.1.2,4.1.3,4.1.4,4.1.5,4.1.6,4.1.7 п. 4.1 разд. 4 прил. 3,1) с 26.07.2021 по 31.12.2999; 
2) с 01.01.2022 по 31.12.2099</t>
  </si>
  <si>
    <t>02.1.01.10050</t>
  </si>
  <si>
    <t>1) абз. 3 подп. 2.1,4.10 п. 2,4 ; 
2) подп. 1.1.1,1.1.3,1.1.4 п. 1.1 разд. 1 прил. 3</t>
  </si>
  <si>
    <t>401000021,925,Финансовое обеспечение мероприятий муниципальной программы "Дети Сочи",1)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"Дети Сочи" от 25.11.2021 №2706,1) абз. 3 подп. 2.1,4.10 п. 2,4 ; 
2) подп. 1.1.1,1.1.3,1.1.4 п. 1.1 разд. 1 прил. 3,1) с 26.07.2021 по 31.12.2999; 
2) с 01.01.2022 по 31.12.2099</t>
  </si>
  <si>
    <t>1) абз. 2 подп. 2.1,4.10 п. 2,4 ; 
2) прил. 3</t>
  </si>
  <si>
    <t>01.1.09.10050</t>
  </si>
  <si>
    <t xml:space="preserve">1) абз. 7.7 подп. 2.1,3.1,4.10 п. 2,3,4 </t>
  </si>
  <si>
    <t>401000021,925,Финансовое обеспечение мероприятий муниципальной программы "Развитие отрасли "Образование" города Сочи",1)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абз. 7.7 подп. 2.1,3.1,4.10 п. 2,3,4 ,1) с 26.07.2021 по 31.12.2999; 
2) с 01.01.2022 по 31.12.2099</t>
  </si>
  <si>
    <t>01.1.09.00590</t>
  </si>
  <si>
    <t>401000021,925,Осуществление расходов на обеспечение деятельности (оказание услуг) муниципальных учреждений в части  обеспечения реализации муниципальной программы "Развитие отрасли "Образование" города Сочи",1)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абз. 7,7 подп. 2.1,3.1,4.10 п. 2,3,4 ; 
2) подп. 7.1.1 п. 7.1 разд. 7 прил. 3,1) с 26.07.2021 по 31.12.2999; 
2) с 01.01.2022 по 31.12.2099</t>
  </si>
  <si>
    <t>1) абз. 7,7 подп. 2.1,3.1,4.10 п. 2,3,4 ; 
2) подп. 7.1.1 п. 7.1 разд. 7 прил. 3</t>
  </si>
  <si>
    <t>Осуществление расходов на обеспечение деятельности (оказание услуг) муниципальных учреждений в части  обеспечения реализации муниципальной программы "Развитие отрасли "Образование" города Сочи"</t>
  </si>
  <si>
    <t>01.1.08.00590</t>
  </si>
  <si>
    <t>401000021,925,Осуществление расходов на обеспечение деятельности (оказание услуг) муниципальных учреждений в части  обеспечения реализации муниципальной программы "Развитие отрасли "Образование" города Сочи",1)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абз. 7,5 подп. 2.1,3.1,4.10 п. 2,3,4 ; 
2) подп. 6.1.1 п. 6.1 разд. 6 прил. 3,1) с 26.07.2021 по 31.12.2999; 
2) с 01.01.2022 по 31.12.2099</t>
  </si>
  <si>
    <t>1) абз. 7,5 подп. 2.1,3.1,4.10 п. 2,3,4 ; 
2) подп. 6.1.1 п. 6.1 разд. 6 прил. 3</t>
  </si>
  <si>
    <t>01.1.07.10380</t>
  </si>
  <si>
    <t>1) с 03.11.2016 по 31.12.2999; 
2) с 31.12.2020 по 31.12.2999; 
3) с 05.07.2014 по 31.12.2999; 
4) с 01.01.2022 по 31.12.2099</t>
  </si>
  <si>
    <t>1) подп. 1.6,1.7,1.11 п. 1 прил. 1; 
2) п. 1.5. разд. 1 прил. 1; 
3) п. 2 ст. 10 прил. 1; 
4) подп. 5.1.2. п. 5.1. разд. 5 прил. 3</t>
  </si>
  <si>
    <t>1) Решение Городского Cобрания Сочи "Об утверждении Положения о порядке управления муниципальным имуществом города Сочи" от 28.09.2016 №126; 
2) Решение Городского Cобрания Сочи "Об утверждении положения об управлении по образованию и науке администрации муниципального образования городской округ город-курорт Сочи Краснодарского края" от 28.12.2020 №107; 
3) Решение Городского Cобрания Сочи "Об утверждении Положения о муниципальной казне муниципального образования город-курорт Сочи" от 24.06.2014 №88;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t>
  </si>
  <si>
    <t>401000021,925,Прочие обязательства муниципального образования ,1) Решение Городского Cобрания Сочи "Об утверждении Положения о порядке управления муниципальным имуществом города Сочи" от 28.09.2016 №126; 
2) Решение Городского Cобрания Сочи "Об утверждении положения об управлении по образованию и науке администрации муниципального образования городской округ город-курорт Сочи Краснодарского края" от 28.12.2020 №107; 
3) Решение Городского Cобрания Сочи "Об утверждении Положения о муниципальной казне муниципального образования город-курорт Сочи" от 24.06.2014 №88;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подп. 1.6,1.7,1.11 п. 1 прил. 1; 
2) п. 1.5. разд. 1 прил. 1; 
3) п. 2 ст. 10 прил. 1; 
4) подп. 5.1.2. п. 5.1. разд. 5 прил. 3,1) с 03.11.2016 по 31.12.2999; 
2) с 31.12.2020 по 31.12.2999; 
3) с 05.07.2014 по 31.12.2999; 
4) с 01.01.2022 по 31.12.2099</t>
  </si>
  <si>
    <t>01.1.07.10010</t>
  </si>
  <si>
    <t>1) с 26.07.2021 по 31.12.2999; 
2) с 24.03.2018 по 31.12.2999; 
3) с 01.01.2022 по 31.12.2099</t>
  </si>
  <si>
    <t>1) абз. 2 подп. 2.1,4.10 п. 2,4 ; 
3) п. 5.1.3 подр. 5.1 разд. 5 прил. 3</t>
  </si>
  <si>
    <t>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порядка предоставления субсидий 
на возмещение недополученных доходов в связи с оказанием 
услуг по бесплатной перевозке обучающихся в муниципальных 
образовательных организациях города Сочи, реализующих 
основные общеобразовательные программы, проживающих 
в сельской местности, на пригородных маршрутах 
регулярного сообщения в городе Сочи" от 21.03.2018 №391;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t>
  </si>
  <si>
    <t>Предоставление субсидий автотранспортным предприятиям в рамках реализации муниципальной программы "Развитие отрасли "Образование" города Сочи"</t>
  </si>
  <si>
    <t>401000021,925,Предоставление субсидий автотранспортным предприятиям в рамках реализации муниципальной программы "Развитие отрасли "Образование" города Сочи",1)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порядка предоставления субсидий 
на возмещение недополученных доходов в связи с оказанием 
услуг по бесплатной перевозке обучающихся в муниципальных 
образовательных организациях города Сочи, реализующих 
основные общеобразовательные программы, проживающих 
в сельской местности, на пригородных маршрутах 
регулярного сообщения в городе Сочи" от 21.03.2018 №391;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абз. 2 подп. 2.1,4.10 п. 2,4 ; 
3) п. 5.1.3 подр. 5.1 разд. 5 прил. 3,1) с 26.07.2021 по 31.12.2999; 
2) с 24.03.2018 по 31.12.2999; 
3) с 01.01.2022 по 31.12.2099</t>
  </si>
  <si>
    <t>01.1.07.00190</t>
  </si>
  <si>
    <t>1) разд. 2 прил. 1; 
2) п. 1.8 разд. 1 прил. 1; 
3) подп. 5.1.1 п. 5.1. разд. 5 прил. 3</t>
  </si>
  <si>
    <t>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управлении по образованию и науке администрации муниципального образования городской округ город-курорт Сочи Краснодарского края" от 28.12.2020 №107;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t>
  </si>
  <si>
    <t>Осуществление расходов на обеспечение функций  органов местного самоуправления в рамках реализации муниципальной программы "Развитие отрасли "Образование" города Сочи"</t>
  </si>
  <si>
    <t>401000021,925,Осуществление расходов на обеспечение функций  органов местного самоуправления в рамках реализации муниципальной программы "Развитие отрасли "Образование" города Сочи",1)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управлении по образованию и науке администрации муниципального образования городской округ город-курорт Сочи Краснодарского края" от 28.12.2020 №107;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разд. 2 прил. 1; 
2) п. 1.8 разд. 1 прил. 1; 
3) подп. 5.1.1 п. 5.1. разд. 5 прил. 3,1) с 28.12.2020 по 31.12.2999; 
2) с 31.12.2020 по 31.12.2999; 
3) с 01.01.2022 по 31.12.2099</t>
  </si>
  <si>
    <t>1) разд. 2 прил. 1; 
2) п. 1.8 разд. 1 прил. 1; 
3) подп. 5.1.1 п. 5.1 разд. 5 прил. 3</t>
  </si>
  <si>
    <t>401000021,925,Осуществление расходов на обеспечение функций  органов местного самоуправления в рамках реализации муниципальной программы "Развитие отрасли "Образование" города Сочи",1)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управлении по образованию и науке администрации муниципального образования городской округ город-курорт Сочи Краснодарского края" от 28.12.2020 №107;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разд. 2 прил. 1; 
2) п. 1.8 разд. 1 прил. 1; 
3) подп. 5.1.1 п. 5.1 разд. 5 прил. 3,1) с 28.12.2020 по 31.12.2999; 
2) с 31.12.2020 по 31.12.2999; 
3) с 01.01.2022 по 31.12.2099</t>
  </si>
  <si>
    <t>1) с 28.12.2020 по 31.12.2999; 
2) с 18.10.2020 по 31.12.2020; 
3) с 18.10.2020 по 31.12.2020; 
4) с 31.12.2020 по 31.12.2999; 
5) с 18.02.2021 по 31.12.2999; 
6) с 01.01.2022 по 31.12.2099</t>
  </si>
  <si>
    <t>1) разд. 2 прил. 1; 
2) п. 1,2 ; 
3) ст. 1-2 прил. 1; 
4) п. 1.8 разд. 1 прил. 1; 
5) п. 1 прил. 1; 
6) подп. 5.1.1 п. 5.1 разд. 5 прил. 3</t>
  </si>
  <si>
    <t>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Решение Городского Cобрания Сочи "Об утверждении положения об управлении по образованию и науке администрации муниципального образования городской округ город-курорт Сочи Краснодарского края" от 28.12.2020 №107; 
5) Постановление администрации города Сочи "О порядке исчисления и выплаты премии муниципальным служащим в администрации муниципального образования городской округ город-курорт Сочи Краснодарского края" от 18.02.2021 №200; 
6)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t>
  </si>
  <si>
    <t>401000021,925,Осуществление расходов на обеспечение функций  органов местного самоуправления в рамках реализации муниципальной программы "Развитие отрасли "Образование" города Сочи",1)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Решение Городского Cобрания Сочи "Об утверждении положения об управлении по образованию и науке администрации муниципального образования городской округ город-курорт Сочи Краснодарского края" от 28.12.2020 №107; 
5) Постановление администрации города Сочи "О порядке исчисления и выплаты премии муниципальным служащим в администрации муниципального образования городской округ город-курорт Сочи Краснодарского края" от 18.02.2021 №200; 
6)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разд. 2 прил. 1; 
2) п. 1,2 ; 
3) ст. 1-2 прил. 1; 
4) п. 1.8 разд. 1 прил. 1; 
5) п. 1 прил. 1; 
6) подп. 5.1.1 п. 5.1 разд. 5 прил. 3,1) с 28.12.2020 по 31.12.2999; 
2) с 18.10.2020 по 31.12.2020; 
3) с 18.10.2020 по 31.12.2020; 
4) с 31.12.2020 по 31.12.2999; 
5) с 18.02.2021 по 31.12.2999; 
6) с 01.01.2022 по 31.12.2099</t>
  </si>
  <si>
    <t>01.1.06.10850</t>
  </si>
  <si>
    <t xml:space="preserve">подп. 2.1,4.10 п. 2,4 </t>
  </si>
  <si>
    <t>401000021,925,Ежемесячная социальная помощь на частичную компенсацию за наем жилых помещений отдельным категориям работников муниципальных учреждений города Сочи,Постановление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№1490,подп. 2.1,4.10 п. 2,4 ,с 26.07.2021 по 31.12.2999</t>
  </si>
  <si>
    <t>01.1.06.10050</t>
  </si>
  <si>
    <t>1) абз. 4 подп. 2.1 п. 2,4 ; 
2) подп. 4.1.9 п. 4.1 разд. 4 прил. 3</t>
  </si>
  <si>
    <t>401000021,925,Финансовое обеспечение мероприятий муниципальной программы "Развитие отрасли "Образование" города Сочи",1)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абз. 4 подп. 2.1 п. 2,4 ; 
2) подп. 4.1.9 п. 4.1 разд. 4 прил. 3,1) с 26.07.2021 по 31.12.2999; 
2) с 01.01.2022 по 31.12.2099</t>
  </si>
  <si>
    <t>01.1.06.00590</t>
  </si>
  <si>
    <t>401000021,925,Осуществление расходов на обеспечение деятельности (оказание услуг) муниципальных учреждений  в рамках реализации муниципальной программы "Развитие отрасли "Образование" города Сочи",1)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абз. 7,8 подп. 2.1,3.1,4.10 п. 2,3,4 ; 
2) подп. 4.1.1,4.1.3 п. 4.1 разд. 4 прил. 3,1) с 26.07.2021 по 31.12.2999; 
2) с 01.01.2022 по 31.12.2099</t>
  </si>
  <si>
    <t>1) абз. 7,8 подп. 2.1,3.1,4.10 п. 2,3,4 ; 
2) подп. 4.1.1,4.1.3 п. 4.1 разд. 4 прил. 3</t>
  </si>
  <si>
    <t>01.1.03.W3041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</si>
  <si>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(предоставление субсидии автономной некоммерческой организации «Стандарты социального питания» на о</t>
  </si>
  <si>
    <t>401000021,925,Организация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(предоставление субсидии автономной некоммерческой организации «Стандарты социального питания» на о,1)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абз. 2 подп. 2.1,4.10 п. 2,4 ; 
2) прил. 3,1) с 26.07.2021 по 31.12.2999; 
2) с 01.01.2022 по 31.12.2099</t>
  </si>
  <si>
    <t>1) с 26.07.2021 по 31.12.2999; 
2) с 27.07.2021 по 31.12.2999; 
3) с 01.01.2022 по 31.12.2099</t>
  </si>
  <si>
    <t>1) абз. 4 подп. 2.1,4.10 п. 2,4 ; 
2) подп. 2.1.3 п. 2.1 разд. 2 ; 
3) подп. 2.2.6 п. 2.2 разд. 2 прил. 3</t>
  </si>
  <si>
    <t>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порядка определения объема и условий предоставления субсидии из бюджета города Сочи автономной некоммерческой организации "Стандарты социального питания" от 27.07.2021 №1514;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t>
  </si>
  <si>
    <t>401000021,925,Организация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(предоставление субсидии автономной некоммерческой организации «Стандарты социального питания» на о,1)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порядка определения объема и условий предоставления субсидии из бюджета города Сочи автономной некоммерческой организации "Стандарты социального питания" от 27.07.2021 №1514;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абз. 4 подп. 2.1,4.10 п. 2,4 ; 
2) подп. 2.1.3 п. 2.1 разд. 2 ; 
3) подп. 2.2.6 п. 2.2 разд. 2 прил. 3,1) с 26.07.2021 по 31.12.2999; 
2) с 27.07.2021 по 31.12.2999; 
3) с 01.01.2022 по 31.12.2099</t>
  </si>
  <si>
    <t>01.1.03.S3551</t>
  </si>
  <si>
    <t xml:space="preserve">1) подп. 2.1,4.10 п. 2,4 </t>
  </si>
  <si>
    <t>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t>
  </si>
  <si>
    <t>401000021,925,Организация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подп. 2.1,4.10 п. 2,4 ,1) с 26.07.2021 по 31.12.2999; 
2) с 01.01.2022 по 31.12.2099</t>
  </si>
  <si>
    <t>01.1.03.L3041</t>
  </si>
  <si>
    <t>01.1.03.62371</t>
  </si>
  <si>
    <t xml:space="preserve">1) подп. 1.2,2.3 п. 1,2 ; 
2) подп. 2.1.5 п. 2.1 разд. 2 ; 
3) подп. 2.2.4 п. 2.2 разд. 2 </t>
  </si>
  <si>
    <t>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по переданным отдельным государственным полномочиям в сфере образования" от 01.11.2021 №2464; 
2) Постановление администрации города Сочи "Об утверждении порядка определения объема и условий предоставления субсидии из бюджета города Сочи автономной некоммерческой организации "Стандарты социального питания" от 27.07.2021 №1514;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</si>
  <si>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(предоставление субсидии автономной некоммерческой организации "Стандарты социального питани</t>
  </si>
  <si>
    <t>401000021,925,Осуществление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(предоставление субсидии автономной некоммерческой организации "Стандарты социального питани,1)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по переданным отдельным государственным полномочиям в сфере образования" от 01.11.2021 №2464; 
2) Постановление администрации города Сочи "Об утверждении порядка определения объема и условий предоставления субсидии из бюджета города Сочи автономной некоммерческой организации "Стандарты социального питания" от 27.07.2021 №1514;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подп. 1.2,2.3 п. 1,2 ; 
2) подп. 2.1.5 п. 2.1 разд. 2 ; 
3) подп. 2.2.4 п. 2.2 разд. 2 ,1) с 03.11.2021 по 31.12.2999; 
2) с 27.07.2021 по 31.12.2999; 
3) с 01.01.2022 по 31.12.2099</t>
  </si>
  <si>
    <t>01.1.03.11380</t>
  </si>
  <si>
    <t xml:space="preserve">1) абз. 4 подп. 2.1,4.10 п. 2,4 ; 
2) подп. 2.1.1,2.1.8,2.1.7,2.1.6,2.1.5,2.1.2 п. 2.1 разд. 2 ; 
3) подп. 2.2.1,2.2.5 п. 2.2 разд. 2 </t>
  </si>
  <si>
    <t>Субсидия автономной некомерческой организации "Стандарты социального питания " на оказание услуг, связанных  с обеспечением организации питания в муниципальных образовательных организациях города Сочи</t>
  </si>
  <si>
    <t>401000021,925,Субсидия автономной некомерческой организации "Стандарты социального питания " на оказание услуг, связанных  с обеспечением организации питания в муниципальных образовательных организациях города Сочи,1)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порядка определения объема и условий предоставления субсидии из бюджета города Сочи автономной некоммерческой организации "Стандарты социального питания" от 27.07.2021 №1514;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абз. 4 подп. 2.1,4.10 п. 2,4 ; 
2) подп. 2.1.1,2.1.8,2.1.7,2.1.6,2.1.5,2.1.2 п. 2.1 разд. 2 ; 
3) подп. 2.2.1,2.2.5 п. 2.2 разд. 2 ,1) с 26.07.2021 по 31.12.2999; 
2) с 27.07.2021 по 31.12.2999; 
3) с 01.01.2022 по 31.12.2099</t>
  </si>
  <si>
    <t>02.1.03.11380</t>
  </si>
  <si>
    <t>1) абз. 2 подп. 2.2,4.10 п. 2,4 ; 
2) п. 2.2 разд. 2 ; 
3) подп. 3.1.5 п. 3.1 разд. 3 прил. 3</t>
  </si>
  <si>
    <t>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порядка определения объема и условий предоставления субсидии из бюджета города Сочи автономной некоммерческой организации "Стандарты социального питания" от 27.07.2021 №1514;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"Дети Сочи" от 25.11.2021 №2706</t>
  </si>
  <si>
    <t>Субсидия автономной некоммерческой организации «Стандарты социального питания» на оказание услуг, связанных с обеспечением организации питания в муниципальных образовательных организациях города Сочи</t>
  </si>
  <si>
    <t>401000021,925,Субсидия автономной некоммерческой организации «Стандарты социального питания» на оказание услуг, связанных с обеспечением организации питания в муниципальных образовательных организациях города Сочи,1)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порядка определения объема и условий предоставления субсидии из бюджета города Сочи автономной некоммерческой организации "Стандарты социального питания" от 27.07.2021 №1514;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"Дети Сочи" от 25.11.2021 №2706,1) абз. 2 подп. 2.2,4.10 п. 2,4 ; 
2) п. 2.2 разд. 2 ; 
3) подп. 3.1.5 п. 3.1 разд. 3 прил. 3,1) с 26.07.2021 по 31.12.2999; 
2) с 27.07.2021 по 31.12.2999; 
3) с 01.01.2022 по 31.12.2099</t>
  </si>
  <si>
    <t>02.1.03.10050</t>
  </si>
  <si>
    <t>1) абз. 2,3,4,5,6 подп. 2.2,4.10 п. 2,4 ; 
2) подп. 3.1.2,3.1.3,3.1.6,3.1.8 п. 3.1 разд. 3 прил. 3</t>
  </si>
  <si>
    <t>401000021,925,Финансовое обеспечение мероприятий муниципальной программы "Дети Сочи",1)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"Дети Сочи" от 25.11.2021 №2706,1) абз. 2,3,4,5,6 подп. 2.2,4.10 п. 2,4 ; 
2) подп. 3.1.2,3.1.3,3.1.6,3.1.8 п. 3.1 разд. 3 прил. 3,1) с 26.07.2021 по 31.12.2999; 
2) с 01.01.2022 по 31.12.2099</t>
  </si>
  <si>
    <t>01.1.11.10890</t>
  </si>
  <si>
    <t>401000021,925,Предоставление грантов в форме субсидии в связи с оказанием услуг по реализации дополнительных общеобразовательных программ в рамках системы персонифицированного финансирования,1)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Порядка предоставления грантов в форме субсидии частным образовательным организациям, организациям, осуществляющим обучение, индивидуальным предпринимателям, государственым организациям, в отношении которых органами местного самоуправления муниципального образования городской округ город-курорт Сочи Краснодарского края не осуществляются функции и полномочия учредителя, включенными в реестр поставщиков образовательных услуг в рамках системы персонифицированного финансирования, в связи с оказанием услуг по реализации дополнительных общеобразовательных программ в рамках системы персонифицированного финансирования" от 01.06.2021 №983;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абз. 3 подп. 2.1,4.10 п. 2,4 ; 
3) разд. 3 прил. 3,1) с 26.07.2021 по 31.12.2999; 
2) с 01.06.2021 по 31.12.2999; 
3) с 01.01.2022 по 31.12.2099</t>
  </si>
  <si>
    <t>1) с 26.07.2021 по 31.12.2999; 
2) с 01.06.2021 по 31.12.2999; 
3) с 01.01.2022 по 31.12.2099</t>
  </si>
  <si>
    <t>1) абз. 3 подп. 2.1,4.10 п. 2,4 ; 
3) разд. 3 прил. 3</t>
  </si>
  <si>
    <t>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Порядка предоставления грантов в форме субсидии частным образовательным организациям, организациям, осуществляющим обучение, индивидуальным предпринимателям, государственым организациям, в отношении которых органами местного самоуправления муниципального образования городской округ город-курорт Сочи Краснодарского края не осуществляются функции и полномочия учредителя, включенными в реестр поставщиков образовательных услуг в рамках системы персонифицированного финансирования, в связи с оказанием услуг по реализации дополнительных общеобразовательных программ в рамках системы персонифицированного финансирования" от 01.06.2021 №983;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t>
  </si>
  <si>
    <t>Предоставление грантов в форме субсидии в связи с оказанием услуг по реализации дополнительных общеобразовательных программ в рамках системы персонифицированного финансирования</t>
  </si>
  <si>
    <t>01.1.11.00590</t>
  </si>
  <si>
    <t>1) абз. 3 подп. 2.1,4.10 п. 2,4 ; 
2) подп. 2.7.1 п. 2.7 разд. 2 прил. 3</t>
  </si>
  <si>
    <t>401000021,925,Осуществление расходов на обеспечение деятельности (оказание услуг) муниципальных учреждений в части  обеспечения реализации муниципальной программы "Развитие отрасли "Образование" города Сочи",1)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абз. 3 подп. 2.1,4.10 п. 2,4 ; 
2) подп. 2.7.1 п. 2.7 разд. 2 прил. 3,1) с 26.07.2021 по 31.12.2999; 
2) с 01.01.2022 по 31.12.2099</t>
  </si>
  <si>
    <t>01.1.02.62980</t>
  </si>
  <si>
    <t>1) подп. 2.1,4.10 п. 2,4 ; 
2) подп. 2.1.20 п. 2.1 разд. 2 прил. 3</t>
  </si>
  <si>
    <t>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доступным жильем жителей города Сочи" от 25.11.2021 №2710</t>
  </si>
  <si>
    <t>401000021,925,Дополнительная помощь местным бюджетам для решения социально значимых вопросов местного значения,1)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доступным жильем жителей города Сочи" от 25.11.2021 №2710,1) подп. 2.1,4.10 п. 2,4 ; 
2) подп. 2.1.20 п. 2.1 разд. 2 прил. 3,1) с 26.07.2021 по 31.12.2999; 
2) с 01.01.2022 по 31.12.2099</t>
  </si>
  <si>
    <t>01.1.E2.50970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</si>
  <si>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</si>
  <si>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401000021,925,Создание в общеобразовательных организациях, расположенных в сельской местности и малых городах, условий для занятий физической культурой и спортом,1)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подп. 2.1,4.10 п. 2,4 ,1) с 26.07.2021 по 31.12.2999; 
2) с 01.01.2022 по 31.12.2099</t>
  </si>
  <si>
    <t>1) абз. 2 подп. 2.1,4.10 п. 2,4 ; 
2) подп. 2.1.56 п. 2.1 разд. 2 прил. 3</t>
  </si>
  <si>
    <t>1) абз. 2 подп. 2.1,4.10 п. 2,4 ; 
2) подп. 2.1.22 п. 2.1 разд. 2 прил. 3</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</si>
  <si>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зданий и соор</t>
  </si>
  <si>
    <t>01.1.02.S3552</t>
  </si>
  <si>
    <t xml:space="preserve">1) абз. 2 подп. 2.1,4.10 п. 2,4 </t>
  </si>
  <si>
    <t>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 (субсидии бюджетным и автономным учреждениям)</t>
  </si>
  <si>
    <t>401000021,925,Организация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 (субсидии бюджетным и автономным учреждениям),1)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абз. 2 подп. 2.1,4.10 п. 2,4 ,1) с 26.07.2021 по 31.12.2999; 
2) с 01.01.2022 по 31.12.2099</t>
  </si>
  <si>
    <t>01.1.02.S3410</t>
  </si>
  <si>
    <t>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</si>
  <si>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t>401000021,925,Капитальный ремонт зданий и сооружений, благоустройство территорий, прилегающих к зданиям и сооружениям муниципальных образовательных организаций,1)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абз. 2 подп. 2.1,4.10 п. 2,4 ,1) с 26.07.2021 по 31.12.2999; 
2) с 01.01.2022 по 31.12.2099</t>
  </si>
  <si>
    <t>01.1.02.S3380</t>
  </si>
  <si>
    <t>Капитальный ремонт и переоснащение пищевых блоков муниципальных общеобразовательных организаций</t>
  </si>
  <si>
    <t>401000021,925,Капитальный ремонт и переоснащение пищевых блоков муниципальных общеобразовательных организаций,1)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абз. 2 подп. 2.1,4.10 п. 2,4 ; 
2) подп. 2.1.56 п. 2.1 разд. 2 прил. 3,1) с 26.07.2021 по 31.12.2999; 
2) с 01.01.2022 по 31.12.2099</t>
  </si>
  <si>
    <t>01.1.02.S3370</t>
  </si>
  <si>
    <t>Приобретение движимого имущества для оснащения вновь созданных мест в муниципальных общеобразовательных организациях</t>
  </si>
  <si>
    <t>401000021,925,Приобретение движимого имущества для оснащения вновь созданных мест в муниципальных общеобразовательных организациях,1)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абз. 2 подп. 2.1,4.10 п. 2,4 ; 
2) подп. 2.1.22 п. 2.1 разд. 2 прил. 3,1) с 26.07.2021 по 31.12.2999; 
2) с 01.01.2022 по 31.12.2099</t>
  </si>
  <si>
    <t>01.1.02.L7500</t>
  </si>
  <si>
    <t>Реализация мероприятий по модернизации школьных систем образования</t>
  </si>
  <si>
    <t>401000021,925,Реализация мероприятий по модернизации школьных систем образования,1)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по переданным отдельным государственным полномочиям в сфере образования" от 01.11.2021 №2464;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подп. 1.2,2.3 п. 1,2 ,1) с 03.11.2021 по 31.12.2999; 
2) с 01.01.2022 по 31.12.2099</t>
  </si>
  <si>
    <t>01.1.02.75000</t>
  </si>
  <si>
    <t>Средства предусмотренные на реализацию проектов школьного инициативного бюджетирования</t>
  </si>
  <si>
    <t>401000021,925,Средства предусмотренные на реализацию проектов школьного инициативного бюджетирования,,,</t>
  </si>
  <si>
    <t>01.1.01.S0100</t>
  </si>
  <si>
    <t>1) подп. 2.1.4.10 п. 2.4 ; 
2) прил. 3</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</si>
  <si>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(проведение капитального ремонта спортивных за</t>
  </si>
  <si>
    <t>401000021,925,Организация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(проведение капитального ремонта спортивных за,1)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подп. 2.1.4.10 п. 2.4 ; 
2) прил. 3,1) с 26.07.2021 по 31.12.2999; 
2) с 01.01.2022 по 31.12.2099</t>
  </si>
  <si>
    <t>01.1.01.10050</t>
  </si>
  <si>
    <t>1) абз. 2 подп. 2.1,4.10 п. 2,4 ; 
2) подп. 1.1.1 п. 1.1. разд. 1 прил. 3</t>
  </si>
  <si>
    <t>401000021,925,Финансовое обеспечение мероприятий муниципальной программы "Развитие отрасли "Образование" города Сочи",1)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абз. 2 подп. 2.1,4.10 п. 2,4 ; 
2) подп. 1.1.1 п. 1.1. разд. 1 прил. 3,1) с 26.07.2021 по 31.12.2999; 
2) с 01.01.2022 по 31.12.2099</t>
  </si>
  <si>
    <t>01.1.02.М3490</t>
  </si>
  <si>
    <t xml:space="preserve">Cоздание условий для содержания детей дошкольного возраста в муниципальных образовательных организациях (приобретение движимого имущества, необходимого для обеспечения функционирования вновь созданных и (или) создаваемых мест </t>
  </si>
  <si>
    <t>401000021,925,Cоздание условий для содержания детей дошкольного возраста в муниципальных образовательных организациях (приобретение движимого имущества, необходимого для обеспечения функционирования вновь созданных и (или) создаваемых мест ,1)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подп. 2.1,4.10 п. 2,4 ,1) с 26.07.2021 по 31.12.2999; 
2) с 01.01.2022 по 31.12.2099</t>
  </si>
  <si>
    <t>01.1.02.S3490</t>
  </si>
  <si>
    <t>Cоздание условий для содержания детей дошкольного возраста в муниципальных образовательных организациях (приобретение движимого имущества, необходимого для обеспечения функционирования вновь созданных и (или) создаваемых мест в муниципальных образовательн</t>
  </si>
  <si>
    <t>401000021,925,Cоздание условий для содержания детей дошкольного возраста в муниципальных образовательных организациях (приобретение движимого имущества, необходимого для обеспечения функционирования вновь созданных и (или) создаваемых мест в муниципальных образовательн,1)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подп. 2.1,4.10 п. 2,4 ,1) с 26.07.2021 по 31.12.2999; 
2) с 01.01.2022 по 31.12.2099</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</si>
  <si>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</si>
  <si>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подп. 2.1,1.3,4.1,4.3 п. 1,2,4,5 прил. 1</t>
  </si>
  <si>
    <t>401000021,918,Финансовое обеспечение отдельных мероприятий муниципальной программы "Развитие отрасли "Культура" города Сочи",Постановление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№1490,подп. 2.1,1.3,4.1,4.3 п. 1,2,4,5 прил. 1,с 26.07.2021 по 31.12.2999</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</si>
  <si>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t>
  </si>
  <si>
    <t>401000021,918,Финансовое обеспечение мероприятий муниципальной программы "Развитие отрасли "Образование" города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п. 1-5 прил. 1; 
2) прил. 3,1) с 11.04.2022 по 31.12.2999; 
2) с 01.01.2022 по 31.12.2099</t>
  </si>
  <si>
    <t>24.4.E1.S3050</t>
  </si>
  <si>
    <t>401000021,918,Создание новых мест в общеобразовательных организациях в связи с ростом числа обучающихся, вызванным демографическим фактором,,,</t>
  </si>
  <si>
    <t>Создание новых мест в общеобразовательных организациях в связи с ростом числа обучающихся, вызванным демографическим фактором</t>
  </si>
  <si>
    <t>24.4.E1.53050</t>
  </si>
  <si>
    <t>24.4.02.М0470</t>
  </si>
  <si>
    <t>401000021,918,Строительство, реконструкция (в том числе реконструкцию объектов незавершенного строительства) и техническое перевооружение объектов общественной инфраструктуры муниципального значения, приобретение объектов недвижимости,,,</t>
  </si>
  <si>
    <t>24.4.02.10100</t>
  </si>
  <si>
    <t>401000021,918,Строительство,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t>
  </si>
  <si>
    <t>24.1.04.10100</t>
  </si>
  <si>
    <t>09.1.F1.S0210</t>
  </si>
  <si>
    <t>401000021,918,Стимулирование программ развития жилищного строительства субъектов Российской Федерации,1)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доступным жильем жителей города Сочи" от 25.11.2021 №2710,1) п. 1-5 прил. 1; 
2) прил. 3,1) с 11.04.2022 по 31.12.2999; 
2) с 01.01.2022 по 31.12.2099</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</si>
  <si>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доступным жильем жителей города Сочи" от 25.11.2021 №2710</t>
  </si>
  <si>
    <t>Стимулирование программ развития жилищного строительства субъектов Российской Федерации</t>
  </si>
  <si>
    <t>09.1.F1.50210</t>
  </si>
  <si>
    <t>09.1.06.10100</t>
  </si>
  <si>
    <t>Финансовое обеспечение мероприятий направленных на строительство, реконструкцию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t>
  </si>
  <si>
    <t>401000021,918,Финансовое обеспечение мероприятий направленных на строительство, реконструкцию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t>
  </si>
  <si>
    <t>09.1.06.10050</t>
  </si>
  <si>
    <t>401000021,918,Реализация мероприятий муниципальной программыв  "Обеспечение доступным жильем жителей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доступным жильем жителей города Сочи" от 25.11.2021 №2710,1) п. 1-5 прил. 1; 
2) прил. 3,1) с 11.04.2022 по 31.12.2999; 
2) с 01.01.2022 по 31.12.2099</t>
  </si>
  <si>
    <t>Реализация мероприятий муниципальной программыв  "Обеспечение доступным жильем жителей муниципального образования город-курорт Сочи"</t>
  </si>
  <si>
    <t>401000021,918,Cоздание новых мест в общеобразовательных организациях,1)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п. 1-5 прил. 1; 
2) прил. 3,1) с 11.04.2022 по 31.12.2999; 
2) с 01.01.2022 по 31.12.2099</t>
  </si>
  <si>
    <t>Cоздание новых мест в общеобразовательных организациях</t>
  </si>
  <si>
    <t>01.1.E1.S5200</t>
  </si>
  <si>
    <t>01.1.E1.55200</t>
  </si>
  <si>
    <t>01.1.01.М0470</t>
  </si>
  <si>
    <t>Осуществление расходов на реализацию мероприятий направленных на развитие общественной инфрастуктуры муниципального значения в рамках  муниципальной программы "Развитие отрасли "Образование" города Сочи"</t>
  </si>
  <si>
    <t>401000021,918,Осуществление расходов на реализацию мероприятий направленных на развитие общественной инфрастуктуры муниципального значения в рамках  муниципальной программы "Развитие отрасли "Образование" города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п. 1-5 прил. 1; 
2) прил. 3,1) с 11.04.2022 по 31.12.2999; 
2) с 01.01.2022 по 31.12.2099</t>
  </si>
  <si>
    <t>01.1.01.S3410</t>
  </si>
  <si>
    <t>401000021,918,Капитальный ремонт зданий и сооружений, благоустройство территорий, прилегающих к зданиям и сооружениям муниципальных образовательных организаций,1)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п. 1-5 прил. 1; 
2) прил. 3,1) с 11.04.2022 по 31.12.2999; 
2) с 01.01.2022 по 31.12.2099</t>
  </si>
  <si>
    <t>01.1.01.S3380</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</si>
  <si>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и переоснащен</t>
  </si>
  <si>
    <t>401000021,918,Организация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и переоснащен,,,</t>
  </si>
  <si>
    <t>01.1.01.S0470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</si>
  <si>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(проведение капитального ремонта спортзалов</t>
  </si>
  <si>
    <t>401000021,918,Организация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(проведение капитального ремонта спортзалов,,,</t>
  </si>
  <si>
    <t>01.1.01.L7500</t>
  </si>
  <si>
    <t>401000021,918,Реализация мероприятий по модернизации школьных систем образования,1)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п. 1-5 прил. 1; 
2) прил. 3,1) с 11.04.2022 по 31.12.2999; 
2) с 01.01.2022 по 31.12.2099</t>
  </si>
  <si>
    <t>Cоздание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</si>
  <si>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24.4.01.М0470</t>
  </si>
  <si>
    <t>401000021,918,Cтроительство, реконструкцию (в том числе рекон-струкцию объектов незавершенного строительства) и техническое перевооружение объектов общественной инфраструктуры муниципального значе-ния, приобретение объектов недвижимости,,,</t>
  </si>
  <si>
    <t>Cтроительство, реконструкцию (в том числе рекон-струкцию объектов незавершенного строительства) и техническое перевооружение объектов общественной инфраструктуры муниципального значе-ния, приобретение объектов недвижимости</t>
  </si>
  <si>
    <t>24.4.01.S0470</t>
  </si>
  <si>
    <t>24.4.01.10100</t>
  </si>
  <si>
    <t>401000021,918,Строительство,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t>
  </si>
  <si>
    <t>01.1.P2.52320</t>
  </si>
  <si>
    <t>401000021,918,Cоздание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№2707,1) п. 1-5 прил. 1; 
2) прил. 3,1) с 11.04.2022 по 31.12.2999; 
2) с 01.01.2022 по 31.12.2099</t>
  </si>
  <si>
    <t>01.1.01.W3410</t>
  </si>
  <si>
    <t>401000021,918,Организация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зданий и соор,,,</t>
  </si>
  <si>
    <t>4.01.00.0.021</t>
  </si>
  <si>
    <t>52.2.02.80060</t>
  </si>
  <si>
    <t>401000020,902,Организация мероприятий по охране окружающей среды,1) Соглашение о передаче полномочий "О передаче органам местного самоуправления муниципального образования городской округ город-курорт Сочи Краснодарского края отдельных полномочий органов публичной власти федеральной территории "Сириус" от 28.12.2021 №6/7-ДС-ФТ; 
2) Постановление администрации города Сочи "Об утверждении положения о департаменте по охране окружающей среды, лесопаркового, сельского хозяйства и промышленности администрации муниципального образования городской округ город-курорт Сочи Краснодарского края" от 25.01.2021 №60,1) п. 1 ст. 4 ; 
2) п. 3.8-3.10 разд. 3 прил. 1,1) с 01.01.2022 по 31.12.2022; 
2) с 25.01.2021 по 31.12.2999</t>
  </si>
  <si>
    <t>1) Соглашение о передаче полномочий "О передаче органам местного самоуправления муниципального образования городской округ город-курорт Сочи Краснодарского края отдельных полномочий органов публичной власти федеральной территории "Сириус" от 28.12.2021 №6/7-ДС-ФТ; 
2) Постановление администрации города Сочи "Об утверждении положения о департаменте по охране окружающей среды, лесопаркового, сельского хозяйства и промышленности администрации муниципального образования городской округ город-курорт Сочи Краснодарского края" от 25.01.2021 №60</t>
  </si>
  <si>
    <t>Организация мероприятий по охране окружающей среды</t>
  </si>
  <si>
    <t>Организация мероприятий по охране окружающей среды в границах городского округа</t>
  </si>
  <si>
    <t>1) с 17.01.2014 по 31.12.2999; 
2) с 01.01.2011 по 31.12.2999</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</si>
  <si>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 создании муниципального казенного учреждения "Комитет по природопользованию и охране окружающей среды города Сочи" путем изменения типа существующего муниципального учреждения "Комитет по природопользованию и охране окружающей среды города Сочи" от 30.12.2010 №2373</t>
  </si>
  <si>
    <t>56.1.01.00590</t>
  </si>
  <si>
    <t>401000020,902,Осуществление расходов на обеспечение деятельности (оказание услуг) муниципальных  учреждений в сфере охраны окружающей среды,1)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 создании муниципального казенного учреждения "Комитет по природопользованию и охране окружающей среды города Сочи" путем изменения типа существующего муниципального учреждения "Комитет по природопользованию и охране окружающей среды города Сочи" от 30.12.2010 №2373,1) абз. 6,8,9 подп. 2.3,4.1,5.1,5.2 п. 2,4,5 прил. 1; 
2) п. 1-4 ,1) с 17.01.2014 по 31.12.2999; 
2) с 01.01.2011 по 31.12.2999</t>
  </si>
  <si>
    <t xml:space="preserve">1) абз. 6,8,9 подп. 2.3,4.1,5.1,5.2 п. 2,4,5 прил. 1; 
2) п. 1-4 </t>
  </si>
  <si>
    <t>Осуществление расходов на обеспечение деятельности (оказание услуг) муниципальных  учреждений в сфере охраны окружающей среды</t>
  </si>
  <si>
    <t>1) с 17.01.2014 по 31.12.2999; 
2) с 10.02.2021 по 31.12.2999; 
3) с 01.01.2011 по 31.12.2999</t>
  </si>
  <si>
    <t xml:space="preserve">1) абз. 6,8,9 подп. 2.3,4.1,5.1,5.2 п. 2,4,5 прил. 1; 
2) п. 1-4 ; 
3) п. 1-4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</si>
  <si>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 создании муниципального казенного учреждения "Комитет по природопользованию и охране окружающей среды города Сочи" путем изменения типа существующего муниципального учреждения "Комитет по природопользованию и охране окружающей среды города Сочи" от 30.12.2010 №2373</t>
  </si>
  <si>
    <t>401000020,902,Осуществление расходов на обеспечение деятельности (оказание услуг) муниципальных  учреждений в сфере охраны окружающей среды,1)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 создании муниципального казенного учреждения "Комитет по природопользованию и охране окружающей среды города Сочи" путем изменения типа существующего муниципального учреждения "Комитет по природопользованию и охране окружающей среды города Сочи" от 30.12.2010 №2373,1) абз. 6,8,9 подп. 2.3,4.1,5.1,5.2 п. 2,4,5 прил. 1; 
2) п. 1-4 ; 
3) п. 1-4 ,1) с 17.01.2014 по 31.12.2999; 
2) с 10.02.2021 по 31.12.2999; 
3) с 01.01.2011 по 31.12.2999</t>
  </si>
  <si>
    <t>4.01.00.0.020</t>
  </si>
  <si>
    <t>14.1.01.10560</t>
  </si>
  <si>
    <t>1) с 01.07.2021 по 31.12.2999; 
2) с 07.08.2019 по 31.12.2999; 
3) с 01.01.2022 по 31.12.2099; 
4) с 20.03.2018 по 31.12.2999</t>
  </si>
  <si>
    <t>1) абз. 3,4 подп. 2.2.2-2.2.4 п. 2.2-2.4 разд. 2 прил. 1; 
2) п. 2.3 прил. 1; 
3) подп. 1.1.1 п. 1 прил. 5; 
4) п. 9.5 прил. 1</t>
  </si>
  <si>
    <t>1) Постановление администрации города Сочи "Об утверждении расходных обязательств муниципального образования городской округ город-курорт Сочи Краснодарского края в области гражданской обороны и защиты населения от чрезвычайных ситуаций природного и техногенного характера" от 09.07.2021 №1381; 
2) Постановление администрации города Сочи "Об утверждении Положения об управлении гражданской обороны и защиты населения администрации города Сочи" от 07.08.2019 №1282;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 
4) Постановление администрации города Сочи "Об утверждении Положения об обеспечении первичных мер пожарной безопасности в границах муниципального образования город-курорт Сочи" от 06.03.2018 №344</t>
  </si>
  <si>
    <t>Организационные мероприятия и материально-техническое обеспечение первичных мер пожарной безопасности</t>
  </si>
  <si>
    <t>401000019,902,Организационные мероприятия и материально-техническое обеспечение первичных мер пожарной безопасности,1) Постановление администрации города Сочи "Об утверждении расходных обязательств муниципального образования городской округ город-курорт Сочи Краснодарского края в области гражданской обороны и защиты населения от чрезвычайных ситуаций природного и техногенного характера" от 09.07.2021 №1381; 
2) Постановление администрации города Сочи "Об утверждении Положения об управлении гражданской обороны и защиты населения администрации города Сочи" от 07.08.2019 №1282;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 
4) Постановление администрации города Сочи "Об утверждении Положения об обеспечении первичных мер пожарной безопасности в границах муниципального образования город-курорт Сочи" от 06.03.2018 №344,1) абз. 3,4 подп. 2.2.2-2.2.4 п. 2.2-2.4 разд. 2 прил. 1; 
2) п. 2.3 прил. 1; 
3) подп. 1.1.1 п. 1 прил. 5; 
4) п. 9.5 прил. 1,1) с 01.07.2021 по 31.12.2999; 
2) с 07.08.2019 по 31.12.2999; 
3) с 01.01.2022 по 31.12.2099; 
4) с 20.03.2018 по 31.12.2999</t>
  </si>
  <si>
    <t>Обеспечение первичных мер пожарной безопасности в границах городского округа</t>
  </si>
  <si>
    <t>4.01.00.0.019</t>
  </si>
  <si>
    <t>14.1.03.10540</t>
  </si>
  <si>
    <t>1) с 23.12.2013 по 31.12.2999; 
2) с 01.01.2022 по 31.12.2099</t>
  </si>
  <si>
    <t xml:space="preserve">1) подп. 4.1,4.2,6.1,6.2,6.3 п. 4,6 прил. 1; 
2) п. 1.3.1.2 </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</si>
  <si>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t>
  </si>
  <si>
    <t>Осуществление мероприятий по предупреждению и ликвидации чрезвычайных ситуаций, стихийных бедствий и их последствий в рамках реализации муниципальной программы "Обеспечение безопасности на территории муниципального образования город-курорт Сочи"</t>
  </si>
  <si>
    <t>401000016,992,Осуществление мероприятий по предупреждению и ликвидации чрезвычайных ситуаций, стихийных бедствий и их последствий в рамках реализации муниципальной программы "Обеспечение безопасности на территории муниципального образования город-курорт Сочи",1)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№3366,1) подп. 4.1,4.2,6.1,6.2,6.3 п. 4,6 прил. 1; 
2) п. 1.3.1.2 ,1) с 23.12.2013 по 31.12.2999; 
2) с 01.01.2022 по 31.12.2099</t>
  </si>
  <si>
    <t>Участие в предупреждении и ликвидации последствий чрезвычайных ситуаций в границах городского округа</t>
  </si>
  <si>
    <t>1) с 01.07.2021 по 31.12.2999; 
2) с 22.06.2021 по 31.12.2999</t>
  </si>
  <si>
    <t>1) подп. 2.2 п. 2 прил. 1; 
2) п. 4 прил. 1</t>
  </si>
  <si>
    <t>1) Постановление администрации города Сочи "Об утверждении расходных обязательств муниципального образования городской округ город-курорт Сочи Краснодарского края в области гражданской обороны и защиты населения от чрезвычайных ситуаций природного и техногенного характера" от 09.07.2021 №1381; 
2) Постановление администрации города Сочи "Об утверждении Порядка использования бюджетных ассигнований резервного фонда администрации муниципального образования городской округ город-курорт Сочи Краснодарского края" от 22.06.2021 №1190</t>
  </si>
  <si>
    <t>Резервный фонд администрации города Сочи</t>
  </si>
  <si>
    <t>99.9.00.10490</t>
  </si>
  <si>
    <t>99.9.00.10380</t>
  </si>
  <si>
    <t>Прочие обязательства муниципального образования</t>
  </si>
  <si>
    <t>401000016,982,Резервный фонд администрации города Сочи,1) Постановление администрации города Сочи "Об утверждении расходных обязательств муниципального образования городской округ город-курорт Сочи Краснодарского края в области гражданской обороны и защиты населения от чрезвычайных ситуаций природного и техногенного характера" от 09.07.2021 №1381; 
2) Постановление администрации города Сочи "Об утверждении Порядка использования бюджетных ассигнований резервного фонда администрации муниципального образования городской округ город-курорт Сочи Краснодарского края" от 22.06.2021 №1190,1) подп. 2.2 п. 2 прил. 1; 
2) п. 4 прил. 1,1) с 01.07.2021 по 31.12.2999; 
2) с 22.06.2021 по 31.12.2999</t>
  </si>
  <si>
    <t>1) с 23.12.2013 по 31.12.2999; 
2) с 31.08.2011 по 31.12.2999; 
3) с 01.01.2022 по 31.12.2099</t>
  </si>
  <si>
    <t>1) подп. 4.1,4.2,6.1,6.2,6.3 п. 4,6 прил. 1; 
2) подп. 3.6. п. 3 ; 
3) подп. 1.4.1.2 п. 1.4.1 прил. 3</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</si>
  <si>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Порядка временного размещения и оплаты за проживание граждан, жилые помещения которых признаны в установленном действующим законодательством порядке непригодными для проживания в результате стихийных бедствий и других чрезвычайных ситуаций" от 22.08.2011 №1695;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t>
  </si>
  <si>
    <t>401000016,982,Осуществление мероприятий по предупреждению и ликвидации чрезвычайных ситуаций, стихийных бедствий и их последствий в рамках реализации муниципальной программы "Обеспечение безопасности на территории муниципального образования город-курорт Сочи",1)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Порядка временного размещения и оплаты за проживание граждан, жилые помещения которых признаны в установленном действующим законодательством порядке непригодными для проживания в результате стихийных бедствий и других чрезвычайных ситуаций" от 22.08.2011 №1695;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№3366,1) подп. 4.1,4.2,6.1,6.2,6.3 п. 4,6 прил. 1; 
2) подп. 3.6. п. 3 ; 
3) подп. 1.4.1.2 п. 1.4.1 прил. 3,1) с 23.12.2013 по 31.12.2999; 
2) с 31.08.2011 по 31.12.2999; 
3) с 01.01.2022 по 31.12.2099</t>
  </si>
  <si>
    <t>401000016,972,Резервный фонд администрации города Сочи,1) Постановление администрации города Сочи "Об утверждении расходных обязательств муниципального образования городской округ город-курорт Сочи Краснодарского края в области гражданской обороны и защиты населения от чрезвычайных ситуаций природного и техногенного характера" от 09.07.2021 №1381; 
2) Постановление администрации города Сочи "Об утверждении Порядка использования бюджетных ассигнований резервного фонда администрации муниципального образования городской округ город-курорт Сочи Краснодарского края" от 22.06.2021 №1190,1) подп. 2.2 п. 2 прил. 1; 
2) п. 4 прил. 1,1) с 01.07.2021 по 31.12.2999; 
2) с 22.06.2021 по 31.12.2999</t>
  </si>
  <si>
    <t>1) с 01.07.2021 по 31.12.2999; 
2) с 31.08.2011 по 31.12.2999</t>
  </si>
  <si>
    <t xml:space="preserve">1) п. 3 </t>
  </si>
  <si>
    <t>1) Постановление администрации города Сочи "Об утверждении расходных обязательств муниципального образования городской округ город-курорт Сочи Краснодарского края в области гражданской обороны и защиты населения от чрезвычайных ситуаций природного и техногенного характера" от 09.07.2021 №1381; 
2) Постановление администрации города Сочи "Об утверждении Порядка временного размещения и оплаты за проживание граждан, жилые помещения которых признаны в установленном действующим законодательством порядке непригодными для проживания в результате стихийных бедствий и других чрезвычайных ситуаций" от 22.08.2011 №1695</t>
  </si>
  <si>
    <t>401000016,972,Осуществление мероприятий по предупреждению и ликвидации чрезвычайных ситуаций, стихийных бедствий и их последствий в рамках реализации муниципальной программы "Обеспечение безопасности на территории муниципального образования город-курорт Сочи",1) Постановление администрации города Сочи "Об утверждении расходных обязательств муниципального образования городской округ город-курорт Сочи Краснодарского края в области гражданской обороны и защиты населения от чрезвычайных ситуаций природного и техногенного характера" от 09.07.2021 №1381; 
2) Постановление администрации города Сочи "Об утверждении Порядка временного размещения и оплаты за проживание граждан, жилые помещения которых признаны в установленном действующим законодательством порядке непригодными для проживания в результате стихийных бедствий и других чрезвычайных ситуаций" от 22.08.2011 №1695,1) п. 3 ,1) с 01.07.2021 по 31.12.2999; 
2) с 31.08.2011 по 31.12.2999</t>
  </si>
  <si>
    <t>1) подп. 2.2 п. 2 прил. 1; 
2) п. 4.9 прил. 1</t>
  </si>
  <si>
    <t>401000016,942,Резервный фонд администрации города Сочи,1) Постановление администрации города Сочи "Об утверждении расходных обязательств муниципального образования городской округ город-курорт Сочи Краснодарского края в области гражданской обороны и защиты населения от чрезвычайных ситуаций природного и техногенного характера" от 09.07.2021 №1381; 
2) Постановление администрации города Сочи "Об утверждении Порядка использования бюджетных ассигнований резервного фонда администрации муниципального образования городской округ город-курорт Сочи Краснодарского края" от 22.06.2021 №1190,1) подп. 2.2 п. 2 прил. 1; 
2) п. 4.9 прил. 1,1) с 01.07.2021 по 31.12.2999; 
2) с 22.06.2021 по 31.12.2999</t>
  </si>
  <si>
    <t>401000016,918,Резервный фонд администрации города Сочи,1) Постановление администрации города Сочи "Об утверждении расходных обязательств муниципального образования городской округ город-курорт Сочи Краснодарского края в области гражданской обороны и защиты населения от чрезвычайных ситуаций природного и техногенного характера" от 09.07.2021 №1381; 
2) Постановление администрации города Сочи "Об утверждении Порядка использования бюджетных ассигнований резервного фонда администрации муниципального образования городской округ город-курорт Сочи Краснодарского края" от 22.06.2021 №1190,1) подп. 2.2 п. 2 прил. 1; 
2) п. 4 прил. 1,1) с 01.07.2021 по 31.12.2999; 
2) с 22.06.2021 по 31.12.2999</t>
  </si>
  <si>
    <t>1) с 23.12.2013 по 31.12.2999; 
2) с 30.12.2020 по 31.12.2999; 
3) с 01.01.2022 по 31.12.2099</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</si>
  <si>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Положения об управлении гражданской обороны и защиты населения администрации муниципального образования городской округ город-курорт Сочи  Краснодарского края" от 30.12.2020 №13;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t>
  </si>
  <si>
    <t>4.01.00.0.016</t>
  </si>
  <si>
    <t>14.2.03.10050</t>
  </si>
  <si>
    <t>1) с 23.12.2013 по 31.12.2999; 
2) с 01.01.2022 по 31.12.2099; 
3) с 02.03.2021 по 31.12.2999</t>
  </si>
  <si>
    <t>1) абз. 6 п. 4.6 прил. 5; 
2) подп. 2.1.1.1. п. 2.1.1. прил. 7; 
3) п. 3.3 разд. 3 прил. 1</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</si>
  <si>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 
3) Постановление администрации города Сочи "Об утверждении Положения о департаменте по взаимодействию с правоохранительными органами администрации муниципального образования городской округ город-курорт Сочи Краснодарского края" от 02.03.2021 №255</t>
  </si>
  <si>
    <t>Финансовое обеспечение мероприятий  в рамках муниципальной программы "Обеспечение безопасности на территории муниципальн</t>
  </si>
  <si>
    <t>401000014,902,Финансовое обеспечение мероприятий  в рамках муниципальной программы "Обеспечение безопасности на территории муниципальн,1)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 
3) Постановление администрации города Сочи "Об утверждении Положения о департаменте по взаимодействию с правоохранительными органами администрации муниципального образования городской округ город-курорт Сочи Краснодарского края" от 02.03.2021 №255,1) абз. 6 п. 4.6 прил. 5; 
2) подп. 2.1.1.1. п. 2.1.1. прил. 7; 
3) п. 3.3 разд. 3 прил. 1,1) с 23.12.2013 по 31.12.2999; 
2) с 01.01.2022 по 31.12.2099; 
3) с 02.03.2021 по 31.12.2999</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</si>
  <si>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</si>
  <si>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14.2.02.10050</t>
  </si>
  <si>
    <t>1) подп. 7 п. 2.6 прил. 4; 
2) п. 3.8 разд. 3 прил. 1; 
3) подп. 2.3.1.1. п. 2.3.1. прил. 7</t>
  </si>
  <si>
    <t>Финансовое обеспечение отдельных мероприятий направленных на развитие и обеспечение функционирования системы видеонаблюдения в рамках муниципальной программы "Обеспечение безопасности на территории муниципального образования город-курорт Сочи"</t>
  </si>
  <si>
    <t>401000014,902,Финансовое обеспечение отдельных мероприятий направленных на развитие и обеспечение функционирования системы видеонаблюдения в рамках муниципальной программы "Обеспечение безопасности на территории муниципального образования город-курорт Сочи",1)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Положения об управлении гражданской обороны и защиты населения администрации муниципального образования городской округ город-курорт Сочи  Краснодарского края" от 30.12.2020 №13;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безопасности на территории города Сочи" от 30.12.2021 №3366,1) подп. 7 п. 2.6 прил. 4; 
2) п. 3.8 разд. 3 прил. 1; 
3) подп. 2.3.1.1. п. 2.3.1. прил. 7,1) с 23.12.2013 по 31.12.2999; 
2) с 30.12.2020 по 31.12.2999; 
3) с 01.01.2022 по 31.12.2099</t>
  </si>
  <si>
    <t>17.1.02.63520</t>
  </si>
  <si>
    <t>401000010,942,Осуществление отдельного государственного полномочия Краснодарского края по организации транспортного обслуживания населения автомобильным транспортом в межмуниципальном и пригородном сообщении в части установления, изменения, отмены смежных межрегиональн,1) Постановление администрации города Сочи "Об утверждении Порядка реализации расходных обязательств муниципального образования городской округ город-курорт Сочи Краснодарского края по переданному отдельному государственному полномочию Краснодарского края по организации транспортного обслуживания населения автомобильным транспортом в межмуниципальном и пригородном сообщении в части установления, изменения, отмены смежных межрегиональных маршрутов регулярных перевозок между федеральной территорией «Сириус» и Краснодарским краем, начальные остановочные пункты которых расположены в границах муниципального образования городской округ город-курорт Сочи Краснодарского края" от 05.03.2022 №555;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"Транспортное обслуживание населения города Сочи" от 08.12.2021 №2860,1) абз. 1 подп. 4.1-4.7 п. 4 разд. 4 ; 
2) прил. 3,1) с 05.03.2022 по 31.12.2099; 
2) с 01.01.2022 по 31.12.2099</t>
  </si>
  <si>
    <t>1) с 05.03.2022 по 31.12.2099; 
2) с 01.01.2022 по 31.12.2099</t>
  </si>
  <si>
    <t>1) абз. 1 подп. 4.1-4.7 п. 4 разд. 4 ; 
2) прил. 3</t>
  </si>
  <si>
    <t>1) Постановление администрации города Сочи "Об утверждении Порядка реализации расходных обязательств муниципального образования городской округ город-курорт Сочи Краснодарского края по переданному отдельному государственному полномочию Краснодарского края по организации транспортного обслуживания населения автомобильным транспортом в межмуниципальном и пригородном сообщении в части установления, изменения, отмены смежных межрегиональных маршрутов регулярных перевозок между федеральной территорией «Сириус» и Краснодарским краем, начальные остановочные пункты которых расположены в границах муниципального образования городской округ город-курорт Сочи Краснодарского края" от 05.03.2022 №555;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"Транспортное обслуживание населения города Сочи" от 08.12.2021 №2860</t>
  </si>
  <si>
    <t>Осуществление отдельного государственного полномочия Краснодарского края по организации транспортного обслуживания населения автомобильным транспортом в межмуниципальном и пригородном сообщении в части установления, изменения, отмены смежных межрегиональн</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</si>
  <si>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</si>
  <si>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17.1.05.10790</t>
  </si>
  <si>
    <t>1) с 21.01.2022 по 31.12.2099; 
2) с 01.01.2022 по 31.12.2099</t>
  </si>
  <si>
    <t>1) подп. 3.1-3.2 п. 1-5 прил. 1; 
2) прил. 2</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</si>
  <si>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муниципального образования городской округ город-курорт Сочи Краснодарского края " от 21.01.2022 №100;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"Транспортное обслуживание населения города Сочи" от 08.12.2021 №2860</t>
  </si>
  <si>
    <t>Финансовое обеспечение выполнения работ,оказания услуг,связанных с осуществлением регулярных перевозок по регулируемым тарифам по муниципальным маршрутам, в соответствии с требованиями, установленными муниципальным заказчиком</t>
  </si>
  <si>
    <t>401000010,942,Финансовое обеспечение выполнения работ,оказания услуг,связанных с осуществлением регулярных перевозок по регулируемым тарифам по муниципальным маршрутам, в соответствии с требованиями, установленными муниципальным заказчиком,1)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муниципального образования городской округ город-курорт Сочи Краснодарского края " от 21.01.2022 №100;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"Транспортное обслуживание населения города Сочи" от 08.12.2021 №2860,1) подп. 3.1-3.2 п. 1-5 прил. 1; 
2) прил. 2,1) с 21.01.2022 по 31.12.2099; 
2) с 01.01.2022 по 31.12.2099</t>
  </si>
  <si>
    <t>17.1.05.10050</t>
  </si>
  <si>
    <t>Финансовое обеспечение реализации  мероприятий муниципальной программы "Транспортное обслуживание населения муниципального образования город-курорт Сочи"</t>
  </si>
  <si>
    <t>401000010,942,Финансовое обеспечение реализации  мероприятий муниципальной программы "Транспортное обслуживание населения муниципального образования город-курорт Сочи",,,</t>
  </si>
  <si>
    <t>17.1.04.10860</t>
  </si>
  <si>
    <t>1) подп. 3.1-3.2 п. 1-5 прил. 1; 
2) подп. 1 п. 1 прил. 2</t>
  </si>
  <si>
    <t>Приобретение специальной техники для эвакуации автомобильного транспорта, используемого при осуществлении пассажирских перевозок</t>
  </si>
  <si>
    <t>401000010,942,Приобретение специальной техники для эвакуации автомобильного транспорта, используемого при осуществлении пассажирских перевозок,1)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муниципального образования городской округ город-курорт Сочи Краснодарского края " от 21.01.2022 №100;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"Транспортное обслуживание населения города Сочи" от 08.12.2021 №2860,1) подп. 3.1-3.2 п. 1-5 прил. 1; 
2) подп. 1 п. 1 прил. 2,1) с 21.01.2022 по 31.12.2099; 
2) с 01.01.2022 по 31.12.2099</t>
  </si>
  <si>
    <t>17.1.04.10800</t>
  </si>
  <si>
    <t>Разработка комплексной схемы организации транспортного обслуживания населения</t>
  </si>
  <si>
    <t>401000010,942,Разработка комплексной схемы организации транспортного обслуживания населения,1)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муниципального образования городской округ город-курорт Сочи Краснодарского края " от 21.01.2022 №100;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"Транспортное обслуживание населения города Сочи" от 08.12.2021 №2860,1) подп. 3.1-3.2 п. 1-5 прил. 1; 
2) подп. 1 п. 1 прил. 2,1) с 21.01.2022 по 31.12.2099; 
2) с 01.01.2022 по 31.12.2099</t>
  </si>
  <si>
    <t>17.1.04.10780</t>
  </si>
  <si>
    <t>Финансовое обеспечение мероприятий, направленных на обеспечение информирования населения о работе транспорта общего пользования</t>
  </si>
  <si>
    <t>401000010,942,Финансовое обеспечение мероприятий, направленных на обеспечение информирования населения о работе транспорта общего пользования,1)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муниципального образования городской округ город-курорт Сочи Краснодарского края " от 21.01.2022 №100;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"Транспортное обслуживание населения города Сочи" от 08.12.2021 №2860,1) подп. 3.1-3.2 п. 1-5 прил. 1; 
2) прил. 2,1) с 21.01.2022 по 31.12.2099; 
2) с 01.01.2022 по 31.12.2099</t>
  </si>
  <si>
    <t>17.1.03.10050</t>
  </si>
  <si>
    <t>1) абз. 14,16 подп. 3.1-3.2 п. 1-5 прил. 1; 
2) подп. 3.1.2. п. 3.1 прил. 2</t>
  </si>
  <si>
    <t>401000010,942,Финансовое обеспечение реализации  мероприятий муниципальной программы "Транспортное обслуживание населения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муниципального образования городской округ город-курорт Сочи Краснодарского края " от 21.01.2022 №100;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"Транспортное обслуживание населения города Сочи" от 08.12.2021 №2860,1) абз. 14,16 подп. 3.1-3.2 п. 1-5 прил. 1; 
2) подп. 3.1.2. п. 3.1 прил. 2,1) с 21.01.2022 по 31.12.2099; 
2) с 01.01.2022 по 31.12.2099</t>
  </si>
  <si>
    <t>17.1.03.00590</t>
  </si>
  <si>
    <t>1) с 21.01.2022 по 31.12.2099; 
2) с 01.01.2011 по 31.12.2999; 
3) с 01.01.2022 по 31.12.2099</t>
  </si>
  <si>
    <t>1) абз. 14,16 подп. 3.1-3.2 п. 1-5 прил. 1; 
2) п. 1-4 ; 
3) подп. 3.1.1. п. 3.1. прил. 2</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</si>
  <si>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муниципального образования городской округ город-курорт Сочи Краснодарского края " от 21.01.2022 №100; 
2) Постановление администрации города Сочи "О создании муниципального казенного учреждения города Сочи "Управление городского транспорта" путем изменения типа существующего муниципального учреждения города Сочи "Управление городского транспорта" от 31.12.2010 №2435;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"Транспортное обслуживание населения города Сочи" от 08.12.2021 №2860</t>
  </si>
  <si>
    <t>Осуществление расходов на обеспечение деятельности (оказание услуг) муниципальных учреждений в рамках реализации муниципальной программы "Транспортное обслуживание населения муниципального образования город-курорт Сочи"</t>
  </si>
  <si>
    <t>401000010,942,Осуществление расходов на обеспечение деятельности (оказание услуг) муниципальных учреждений в рамках реализации муниципальной программы "Транспортное обслуживание населения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муниципального образования городской округ город-курорт Сочи Краснодарского края " от 21.01.2022 №100; 
2) Постановление администрации города Сочи "О создании муниципального казенного учреждения города Сочи "Управление городского транспорта" путем изменения типа существующего муниципального учреждения города Сочи "Управление городского транспорта" от 31.12.2010 №2435;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"Транспортное обслуживание населения города Сочи" от 08.12.2021 №2860,1) абз. 14,16 подп. 3.1-3.2 п. 1-5 прил. 1; 
2) п. 1-4 ; 
3) подп. 3.1.1. п. 3.1. прил. 2,1) с 21.01.2022 по 31.12.2099; 
2) с 01.01.2011 по 31.12.2999; 
3) с 01.01.2022 по 31.12.2099</t>
  </si>
  <si>
    <t>1) абз. 14,16 подп. 3.1-3.2 п. 1-5 прил. 1; 
2) п. 1-4 ; 
3) подп. 3.1.1. п. 3.1 прил. 2</t>
  </si>
  <si>
    <t>401000010,942,Осуществление расходов на обеспечение деятельности (оказание услуг) муниципальных учреждений в рамках реализации муниципальной программы "Транспортное обслуживание населения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муниципального образования городской округ город-курорт Сочи Краснодарского края " от 21.01.2022 №100; 
2) Постановление администрации города Сочи "О создании муниципального казенного учреждения города Сочи "Управление городского транспорта" путем изменения типа существующего муниципального учреждения города Сочи "Управление городского транспорта" от 31.12.2010 №2435;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"Транспортное обслуживание населения города Сочи" от 08.12.2021 №2860,1) абз. 14,16 подп. 3.1-3.2 п. 1-5 прил. 1; 
2) п. 1-4 ; 
3) подп. 3.1.1. п. 3.1 прил. 2,1) с 21.01.2022 по 31.12.2099; 
2) с 01.01.2011 по 31.12.2999; 
3) с 01.01.2022 по 31.12.2099</t>
  </si>
  <si>
    <t>1) с 21.01.2022 по 31.12.2099; 
2) с 01.01.2011 по 31.12.2999; 
3) с 10.02.2021 по 31.12.2999; 
4) с 01.01.2022 по 31.12.2099</t>
  </si>
  <si>
    <t>1) абз. 14,16 подп. 3.1-3.2 п. 1-5 прил. 1; 
2) п. 1-4 ; 
3) п. 1-4 ; 
4) подп. 3.1.1. п. 3.1. прил. 2</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</si>
  <si>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муниципального образования городской округ город-курорт Сочи Краснодарского края " от 21.01.2022 №100; 
2) Постановление администрации города Сочи "О создании муниципального казенного учреждения города Сочи "Управление городского транспорта" путем изменения типа существующего муниципального учреждения города Сочи "Управление городского транспорта" от 31.12.2010 №2435; 
3)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"Транспортное обслуживание населения города Сочи" от 08.12.2021 №2860</t>
  </si>
  <si>
    <t>401000010,942,Осуществление расходов на обеспечение деятельности (оказание услуг) муниципальных учреждений в рамках реализации муниципальной программы "Транспортное обслуживание населения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муниципального образования городской округ город-курорт Сочи Краснодарского края " от 21.01.2022 №100; 
2) Постановление администрации города Сочи "О создании муниципального казенного учреждения города Сочи "Управление городского транспорта" путем изменения типа существующего муниципального учреждения города Сочи "Управление городского транспорта" от 31.12.2010 №2435; 
3)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"Транспортное обслуживание населения города Сочи" от 08.12.2021 №2860,1) абз. 14,16 подп. 3.1-3.2 п. 1-5 прил. 1; 
2) п. 1-4 ; 
3) п. 1-4 ; 
4) подп. 3.1.1. п. 3.1. прил. 2,1) с 21.01.2022 по 31.12.2099; 
2) с 01.01.2011 по 31.12.2999; 
3) с 10.02.2021 по 31.12.2999; 
4) с 01.01.2022 по 31.12.2099</t>
  </si>
  <si>
    <t>17.1.02.00190</t>
  </si>
  <si>
    <t>1) прил. 1; 
2) п. 1.8 разд. 1 прил. 1; 
3) п. 2.1. прил. 2</t>
  </si>
  <si>
    <t>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 департаменте транспорта и дорожного хозяйства администрации муниципального образования городской округ город-курорт Сочи Краснодарского края" от 28.12.2020 №101;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"Транспортное обслуживание населения города Сочи" от 08.12.2021 №2860</t>
  </si>
  <si>
    <t>Осуществление расходов на обеспечение функций органов местного самоуправления в рамках реализации муниципальной программы "Транспортное обслуживание населения муниципального образования город-курорт Сочи</t>
  </si>
  <si>
    <t>401000010,942,Осуществление расходов на обеспечение функций органов местного самоуправления в рамках реализации муниципальной программы "Транспортное обслуживание населения муниципального образования город-курорт Сочи,1)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 департаменте транспорта и дорожного хозяйства администрации муниципального образования городской округ город-курорт Сочи Краснодарского края" от 28.12.2020 №101;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"Транспортное обслуживание населения города Сочи" от 08.12.2021 №2860,1) прил. 1; 
2) п. 1.8 разд. 1 прил. 1; 
3) п. 2.1. прил. 2,1) с 28.12.2020 по 31.12.2999; 
2) с 31.12.2020 по 31.12.2999; 
3) с 01.01.2022 по 31.12.2099</t>
  </si>
  <si>
    <t>1) с 28.12.2020 по 31.12.2999; 
2) с 18.10.2020 по 31.12.2020; 
3) с 18.10.2020 по 31.12.2020; 
4) с 31.12.2020 по 31.12.2999; 
5) с 01.01.2022 по 31.12.2099</t>
  </si>
  <si>
    <t>1) прил. 1; 
2) п. 1-2 ; 
3) п. 1 ; 
4) п. 1.8. разд. 1 прил. 1; 
5) п. 2.1. прил. 2</t>
  </si>
  <si>
    <t>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Решение Городского Cобрания Сочи "Об утверждении Положения о департаменте транспорта и дорожного хозяйства администрации муниципального образования городской округ город-курорт Сочи Краснодарского края" от 28.12.2020 №101; 
5)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"Транспортное обслуживание населения города Сочи" от 08.12.2021 №2860</t>
  </si>
  <si>
    <t>401000010,942,Осуществление расходов на обеспечение функций органов местного самоуправления в рамках реализации муниципальной программы "Транспортное обслуживание населения муниципального образования город-курорт Сочи,1)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3)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 Сочи Краснодарского края" от 08.10.2020 №37; 
4) Решение Городского Cобрания Сочи "Об утверждении Положения о департаменте транспорта и дорожного хозяйства администрации муниципального образования городской округ город-курорт Сочи Краснодарского края" от 28.12.2020 №101; 
5)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"Транспортное обслуживание населения города Сочи" от 08.12.2021 №2860,1) прил. 1; 
2) п. 1-2 ; 
3) п. 1 ; 
4) п. 1.8. разд. 1 прил. 1; 
5) п. 2.1. прил. 2,1) с 28.12.2020 по 31.12.2999; 
2) с 18.10.2020 по 31.12.2020; 
3) с 18.10.2020 по 31.12.2020; 
4) с 31.12.2020 по 31.12.2999; 
5) с 01.01.2022 по 31.12.2099</t>
  </si>
  <si>
    <t>17.1.01.10610</t>
  </si>
  <si>
    <t>1) с 21.01.2022 по 31.12.2099; 
2) с 01.01.2022 по 31.12.2099; 
3) с 09.06.2021 по 31.12.2999</t>
  </si>
  <si>
    <t xml:space="preserve">1) подп. 3.1-3.2 п. 1-5 прил. 1; 
2) подп. 1.1.1.3. п. 1 прил. 2; 
3) подп. 1.4-1.8 п. 1 </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</si>
  <si>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муниципального образования городской округ город-курорт Сочи Краснодарского края " от 21.01.2022 №100;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"Транспортное обслуживание населения города Сочи" от 08.12.2021 №2860; 
3) Постановление администрации города Сочи "Об утверждении порядка предоставления субсидий на оказание финансовой помощи в целях предупреждения банкротства муниципального унитарного предприятия города Сочи «Сочиавтотранс» от 09.06.2021 №1089</t>
  </si>
  <si>
    <t>Предоставление субсидий на оказание финансовой помощи в целях предупреждения банкротства муниципального унитраного предприятия города Сочи "Сочиавтотранс"</t>
  </si>
  <si>
    <t>401000010,942,Предоставление субсидий на оказание финансовой помощи в целях предупреждения банкротства муниципального унитраного предприятия города Сочи "Сочиавтотранс",1)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муниципального образования городской округ город-курорт Сочи Краснодарского края " от 21.01.2022 №100;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"Транспортное обслуживание населения города Сочи" от 08.12.2021 №2860; 
3) Постановление администрации города Сочи "Об утверждении порядка предоставления субсидий на оказание финансовой помощи в целях предупреждения банкротства муниципального унитарного предприятия города Сочи «Сочиавтотранс» от 09.06.2021 №1089,1) подп. 3.1-3.2 п. 1-5 прил. 1; 
2) подп. 1.1.1.3. п. 1 прил. 2; 
3) подп. 1.4-1.8 п. 1 ,1) с 21.01.2022 по 31.12.2099; 
2) с 01.01.2022 по 31.12.2099; 
3) с 09.06.2021 по 31.12.2999</t>
  </si>
  <si>
    <t>52.2.02.63560</t>
  </si>
  <si>
    <t>1) с 04.04.2021 по 31.12.2999; 
2) с 20.01.2021 по 31.12.2999</t>
  </si>
  <si>
    <t>1) п. 1.4 разд. 1 прил. 1; 
2) п. 2.1,1.7 разд. 2,1 прил. 1</t>
  </si>
  <si>
    <t>1) Постановление администрации города Сочи "Об осуществлении администрацией муниципального образования городской округ город-курорт Cочи Краснодарского края отдельного государственного полномочия Краснодарского края по установлению регулируемых тарифов на перевозки пассажиров и багажа автомобильным транспортом по муниципальным маршрутам регулярных перевозок в границах муниципального образования городской округ город-курорт Сочи Краснодарского края" от 22.03.2021 №393; 
2) Постановление администрации города Сочи "Об утверждении Положения об управлении цен и тарифов администрации муниципального образования городской округ город-курорт Сочи Краснодарского края" от 20.01.2021 №15</t>
  </si>
  <si>
    <t xml:space="preserve">Осуществление отдельных государственных полномочий Краснодарского края по установлению регулируемых тарифов на перевозки пассажиров и багажа автомобильным транспортом по муниципальным маршрутам регулярных перевозок в границах муниципального образования и </t>
  </si>
  <si>
    <t>401000010,902,Осуществление отдельных государственных полномочий Краснодарского края по установлению регулируемых тарифов на перевозки пассажиров и багажа автомобильным транспортом по муниципальным маршрутам регулярных перевозок в границах муниципального образования и ,1) Постановление администрации города Сочи "Об осуществлении администрацией муниципального образования городской округ город-курорт Cочи Краснодарского края отдельного государственного полномочия Краснодарского края по установлению регулируемых тарифов на перевозки пассажиров и багажа автомобильным транспортом по муниципальным маршрутам регулярных перевозок в границах муниципального образования городской округ город-курорт Сочи Краснодарского края" от 22.03.2021 №393; 
2) Постановление администрации города Сочи "Об утверждении Положения об управлении цен и тарифов администрации муниципального образования городской округ город-курорт Сочи Краснодарского края" от 20.01.2021 №15,1) п. 1.4 разд. 1 прил. 1; 
2) п. 2.1,1.7 разд. 2,1 прил. 1,1) с 04.04.2021 по 31.12.2999; 
2) с 20.01.2021 по 31.12.2999</t>
  </si>
  <si>
    <t>1) п. 1.4 разд. 1 прил. 1; 
2) п. 2.2,3.1,1.7 разд. 2,3,1 прил. 1</t>
  </si>
  <si>
    <t>4.01.00.0.010</t>
  </si>
  <si>
    <t xml:space="preserve">Cоздание условий для предоставления транспортных услуг населению и организации транспортного обслуживания населения в границах городского округа в целях финансового обеспечения работ, связанных с осуществлением регулярных перевозок пассажиров и багажа </t>
  </si>
  <si>
    <t>10.2.02.10880</t>
  </si>
  <si>
    <t>1) с 10.09.2020 по 31.12.2999; 
2) с 01.01.2022 по 31.12.2099</t>
  </si>
  <si>
    <t>1) п. 2.1-2.2 ; 
2)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</si>
  <si>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признания многоквартирных домов аварийными и подлежащими сносу или реконструкции, находящихся на территории муниципального образования город-курорт сочи, в которых расположены жилые и нежилые помещения, являющиеся муниципальной собственностью " от 10.09.2020 №1512;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t>
  </si>
  <si>
    <t>Финансовое обеспечение мероприятий по  признанию многоквартирных домов аварийными и  подлежащими сносу или реконструкции, находящихся на территории муниципального образования город-курорт Сочи, в которых расположены жилые и (или) нежилые помещения</t>
  </si>
  <si>
    <t>401000007,992,Финансовое обеспечение мероприятий по  признанию многоквартирных домов аварийными и  подлежащими сносу или реконструкции, находящихся на территории муниципального образования город-курорт Сочи, в которых расположены жилые и (или) нежилые помещения,1) Постановление администрации города Сочи "Об утверждении положения о расходных обязательствах муниципального образования город-курорт Сочи в области признания многоквартирных домов аварийными и подлежащими сносу или реконструкции, находящихся на территории муниципального образования город-курорт сочи, в которых расположены жилые и нежилые помещения, являющиеся муниципальной собственностью " от 10.09.2020 №1512;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№2848,1) п. 2.1-2.2 ; 
2) прил. 3,1) с 10.09.2020 по 31.12.2999; 
2) с 01.01.2022 по 31.12.2099</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</si>
  <si>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</si>
  <si>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401000007,982,Финансовое обеспечение мероприятий по  признанию многоквартирных домов аварийными и  подлежащими сносу или реконструкции, находящихся на территории муниципального образования город-курорт Сочи, в которых расположены жилые и (или) нежилые помещения,1) Постановление администрации города Сочи "Об утверждении положения о расходных обязательствах муниципального образования город-курорт Сочи в области признания многоквартирных домов аварийными и подлежащими сносу или реконструкции, находящихся на территории муниципального образования город-курорт сочи, в которых расположены жилые и нежилые помещения, являющиеся муниципальной собственностью " от 10.09.2020 №1512;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№2848,1) п. 2.1-2.2 ; 
2) прил. 3,1) с 10.09.2020 по 31.12.2999; 
2) с 01.01.2022 по 31.12.2099</t>
  </si>
  <si>
    <t>10.3.01.80050</t>
  </si>
  <si>
    <t>401000007,923,Обеспечение проживающих в границах федеральной территории «Сириус»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обеспечения проживающих в муниципальном образовании городской округ город-курорт Сочи Краснодарского края и нуждающихся в жилых помещениях малоимущих граждан жилыми помещениями, организации строительства и содержания муниципального жилищного фонда, создания условий для жилищного строительства, осуществления муниципального жилищного контроля, а также иных полномочий органов местного самоуправления в соответствии с жилищным законодательством" от 06.07.2022 №2048;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№2848,1) подп. 1-25 п. 1-5 ; 
2) прил. 3,1) с 06.07.2022 по 31.12.2999; 
2) с 01.01.2022 по 31.12.2099</t>
  </si>
  <si>
    <t>1) с 06.07.2022 по 31.12.2999; 
2) с 01.01.2022 по 31.12.2099</t>
  </si>
  <si>
    <t>1) подп. 1-25 п. 1-5 ; 
2) прил. 3</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</si>
  <si>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обеспечения проживающих в муниципальном образовании городской округ город-курорт Сочи Краснодарского края и нуждающихся в жилых помещениях малоимущих граждан жилыми помещениями, организации строительства и содержания муниципального жилищного фонда, создания условий для жилищного строительства, осуществления муниципального жилищного контроля, а также иных полномочий органов местного самоуправления в соответствии с жилищным законодательством" от 06.07.2022 №2048;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t>
  </si>
  <si>
    <t>Обеспечение проживающих в границах федеральной территории «Сириус»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t>
  </si>
  <si>
    <t>10.4.01.10730</t>
  </si>
  <si>
    <t>401000007,923,Расходы по выкупу у собственников жилых и нежилых помещений в связи с изъятием помещений для муниципальных нужд в многоквартирных домах, признанных в установленном законодательством порядке аварийными и подлежащими сносу, расположенных на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в области осуществления мероприятий по обеспечению жилищных прав собственников или нанимателей жилых помещений в многоквартирных домах, признанных в установленном законодательством порядке аварийными и подлежащими сносу,расположенных на территории муниципального образования 
город-курорт Сочи" от 10.04.2017 №562;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№2848,1) подп. 2.2,3.1,3.2 п. 2,3 ; 
2) подп. 1.1.2.2 п. 1.1.2 прил. 1,1) с 03.05.2017 по 31.12.2999; 
2) с 01.01.2022 по 31.12.2099</t>
  </si>
  <si>
    <t>1) с 03.05.2017 по 31.12.2999; 
2) с 01.01.2022 по 31.12.2099</t>
  </si>
  <si>
    <t>1) подп. 2.2,3.1,3.2 п. 2,3 ; 
2) подп. 1.1.2.2 п. 1.1.2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</si>
  <si>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осуществления мероприятий по обеспечению жилищных прав собственников или нанимателей жилых помещений в многоквартирных домах, признанных в установленном законодательством порядке аварийными и подлежащими сносу,расположенных на территории муниципального образования 
город-курорт Сочи" от 10.04.2017 №562;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t>
  </si>
  <si>
    <t>Расходы по выкупу у собственников жилых и нежилых помещений в связи с изъятием помещений для муниципальных нужд в многоквартирных домах, признанных в установленном законодательством порядке аварийными и подлежащими сносу, расположенных на территории муниципального образования город-курорт Сочи</t>
  </si>
  <si>
    <t>10.4.01.10680</t>
  </si>
  <si>
    <t>10.4.01.10670</t>
  </si>
  <si>
    <t>Финансовое обеспечение мероприятий по определению  размера возмещения собственникам жилых помещений в связи с изъятием жилого помещения для муниципальных нужд в многоквартирных домах,  признанных аварийными и подлежащими сносу</t>
  </si>
  <si>
    <t>401000007,923,Финансовое обеспечение мероприятий по определению  размера возмещения собственникам жилых помещений в связи с изъятием жилого помещения для муниципальных нужд в многоквартирных домах,  признанных аварийными и подлежащими сносу,1) Постановление администрации города Сочи "Об утверждении положения о расходных обязательствах муниципального образования город-курорт Сочи в области осуществления мероприятий по обеспечению жилищных прав собственников или нанимателей жилых помещений в многоквартирных домах, признанных в установленном законодательством порядке аварийными и подлежащими сносу,расположенных на территории муниципального образования 
город-курорт Сочи" от 10.04.2017 №562;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№2848,1) подп. 2.2,3.1,3.2 п. 2,3 ; 
2) подп. 1.1.2.2 п. 1.1.2 прил. 1,1) с 03.05.2017 по 31.12.2999; 
2) с 01.01.2022 по 31.12.2099</t>
  </si>
  <si>
    <t>10.2.F3.6748М</t>
  </si>
  <si>
    <t>401000007,923,Обеспечение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переселению граждан из аварийного жилищного фонда" от 18.11.2021 №2616;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№2848,1) подп. 3.1-3.2 п. 1-3 прил. 1; 
2) прил. 3,1) с 25.11.2021 по 31.12.2999; 
2) с 01.01.2022 по 31.12.2099</t>
  </si>
  <si>
    <t>1) с 25.11.2021 по 31.12.2999; 
2) с 01.01.2022 по 31.12.2099</t>
  </si>
  <si>
    <t>1) подп. 3.1-3.2 п. 1-3 прил. 1; 
2) прил. 3</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</si>
  <si>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переселению граждан из аварийного жилищного фонда" от 18.11.2021 №2616;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</si>
  <si>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</si>
  <si>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10.2.F3.6748W</t>
  </si>
  <si>
    <t>Обеспечение  мероприятий по переселению граждан из аварийного жилищного фонда в рамках реализации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t>
  </si>
  <si>
    <t>401000007,923,Обеспечение  мероприятий по переселению граждан из аварийного жилищного фонда в рамках реализации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переселению граждан из аварийного жилищного фонда" от 18.11.2021 №2616;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№2848,1) подп. 3.1-3.2 п. 1-3 прил. 1; 
2) прил. 3,1) с 25.11.2021 по 31.12.2999; 
2) с 01.01.2022 по 31.12.2099</t>
  </si>
  <si>
    <t>10.2.F3.6748S</t>
  </si>
  <si>
    <t>10.2.F3.67484</t>
  </si>
  <si>
    <t>10.2.F3.67483</t>
  </si>
  <si>
    <t>1) с 24.06.2017 по 31.12.2999; 
2) с 01.01.2022 по 31.12.2099</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</si>
  <si>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осуществления мероприятий адресной программы по переселению граждан из аварийного жилищного фонда" от 23.05.2017 №855;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t>
  </si>
  <si>
    <t>10.1.01.80050</t>
  </si>
  <si>
    <t>10.1.01.10530</t>
  </si>
  <si>
    <t xml:space="preserve">1) подп. 1-25 п. 1-5 ; 
2) п. 4 </t>
  </si>
  <si>
    <t>Взносы на проведение капитального ремонта многоквартирных домов</t>
  </si>
  <si>
    <t>401000007,923,Взносы на проведение капитального ремонта многоквартирных домов,1)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обеспечения проживающих в муниципальном образовании городской округ город-курорт Сочи Краснодарского края и нуждающихся в жилых помещениях малоимущих граждан жилыми помещениями, организации строительства и содержания муниципального жилищного фонда, создания условий для жилищного строительства, осуществления муниципального жилищного контроля, а также иных полномочий органов местного самоуправления в соответствии с жилищным законодательством" от 06.07.2022 №2048;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№2848,1) подп. 1-25 п. 1-5 ; 
2) п. 4 ,1) с 06.07.2022 по 31.12.2999; 
2) с 01.01.2022 по 31.12.2099</t>
  </si>
  <si>
    <t>10.1.01.10500</t>
  </si>
  <si>
    <t>Осуществление расходов на капитальный ремонт муниципального жилищного фонда в рамках реализации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t>
  </si>
  <si>
    <t>401000007,923,Осуществление расходов на капитальный ремонт муниципального жилищного фонда в рамках реализации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обеспечения проживающих в муниципальном образовании городской округ город-курорт Сочи Краснодарского края и нуждающихся в жилых помещениях малоимущих граждан жилыми помещениями, организации строительства и содержания муниципального жилищного фонда, создания условий для жилищного строительства, осуществления муниципального жилищного контроля, а также иных полномочий органов местного самоуправления в соответствии с жилищным законодательством" от 06.07.2022 №2048;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№2848,1) подп. 1-25 п. 1-5 ; 
2) прил. 3,1) с 06.07.2022 по 31.12.2999; 
2) с 01.01.2022 по 31.12.2099</t>
  </si>
  <si>
    <t>1) подп. 2.2,3.1,3.2 п. 2,3 ; 
2) п. 1.1.1.2 прил. 1</t>
  </si>
  <si>
    <t>Финансовое обеспечение мероприятий по сносу аварийного жилищного фонда в рамках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t>
  </si>
  <si>
    <t>24.1.04.10050</t>
  </si>
  <si>
    <t>401000007,918,Финансовое обеспечение отдельных мероприятий муниципальной программы города Сочи "Развитие инфраструктуры муниципального образования город-курорт Сочи" ,1)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инфраструктуры города Сочи" от 06.12.2021 №2777,1) п. 1-5 прил. 1; 
2) прил. 3,1) с 11.04.2022 по 31.12.2999; 
2) с 01.01.2022 по 31.12.2099</t>
  </si>
  <si>
    <t>10.2.01.10960</t>
  </si>
  <si>
    <t>401000007,918,Финансовое обеспечение мероприятий по сносу аварийного жилищного фонда в рамках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город-курорт Сочи в области осуществления мероприятий адресной программы по переселению граждан из аварийного жилищного фонда" от 23.05.2017 №855;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№2848,1) подп. 2.2,3.1,3.2 п. 2,3 ; 
2) п. 1.1.1.2 прил. 1,1) с 24.06.2017 по 31.12.2999; 
2) с 01.01.2022 по 31.12.2099</t>
  </si>
  <si>
    <t>09.1.03.10100</t>
  </si>
  <si>
    <t>Финансовое обеспечение мероприятий по строительству, реконструкции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t>
  </si>
  <si>
    <t>401000007,918,Финансовое обеспечение мероприятий по строительству, реконструкции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доступным жильем жителей города Сочи" от 25.11.2021 №2710,1) п. 1-5 прил. 1; 
2) прил. 3,1) с 11.04.2022 по 31.12.2999; 
2) с 01.01.2022 по 31.12.2099</t>
  </si>
  <si>
    <t>Строительство стандартного жилья с последующим предоставлением построенного жилья по договорам социального найма</t>
  </si>
  <si>
    <t>4.01.00.0.007</t>
  </si>
  <si>
    <t>12.1.01.10440</t>
  </si>
  <si>
    <t>1) с 20.04.2022 по 31.12.2099; 
2) с 01.01.2022 по 31.12.2099</t>
  </si>
  <si>
    <t xml:space="preserve">1) подп. 4.1,4.2,4.3,5.1,5.2 п. 1-5 прил. 1; 
2) п. 4 </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</si>
  <si>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дорожной деятельности в отношении автомобильных дорог общего пользования местного значения в границах муниципального образования городской округ город-курорт Сочи Краснодарского края и обеспечения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города Сочи, организацию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от 20.04.2022 №1100;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"Дорожная деятельность на территории города Сочи" от 08.12.2021 №2858</t>
  </si>
  <si>
    <t>Осуществление расходов на капитальный ремонт, ремонт и содержание автомобильных дорог в рамках реализации муниципальной программы "Дорожная деятельность на территории муниципального образования город-курорт Сочи"</t>
  </si>
  <si>
    <t>401000006,992,Осуществление расходов на капитальный ремонт, ремонт и содержание автомобильных дорог в рамках реализации муниципальной программы "Дорожная деятельность на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дорожной деятельности в отношении автомобильных дорог общего пользования местного значения в границах муниципального образования городской округ город-курорт Сочи Краснодарского края и обеспечения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города Сочи, организацию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от 20.04.2022 №1100;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"Дорожная деятельность на территории города Сочи" от 08.12.2021 №2858,1) подп. 4.1,4.2,4.3,5.1,5.2 п. 1-5 прил. 1; 
2) п. 4 ,1) с 20.04.2022 по 31.12.2099; 
2) с 01.01.2022 по 31.12.2099</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</si>
  <si>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</si>
  <si>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401000006,982,Осуществление расходов на капитальный ремонт, ремонт и содержание автомобильных дорог в рамках реализации муниципальной программы "Дорожная деятельность на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дорожной деятельности в отношении автомобильных дорог общего пользования местного значения в границах муниципального образования городской округ город-курорт Сочи Краснодарского края и обеспечения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города Сочи, организацию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от 20.04.2022 №1100;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"Дорожная деятельность на территории города Сочи" от 08.12.2021 №2858,1) подп. 4.1,4.2,4.3,5.1,5.2 п. 1-5 прил. 1; 
2) п. 4 ,1) с 20.04.2022 по 31.12.2099; 
2) с 01.01.2022 по 31.12.2099</t>
  </si>
  <si>
    <t xml:space="preserve">1) подп. 4.1,4.2,5.1,5.2 п. 1-5 прил. 1; 
2) п. 4 </t>
  </si>
  <si>
    <t>401000006,972,Осуществление расходов на капитальный ремонт, ремонт и содержание автомобильных дорог в рамках реализации муниципальной программы "Дорожная деятельность на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дорожной деятельности в отношении автомобильных дорог общего пользования местного значения в границах муниципального образования городской округ город-курорт Сочи Краснодарского края и обеспечения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города Сочи, организацию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от 20.04.2022 №1100;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"Дорожная деятельность на территории города Сочи" от 08.12.2021 №2858,1) подп. 4.1,4.2,5.1,5.2 п. 1-5 прил. 1; 
2) п. 4 ,1) с 20.04.2022 по 31.12.2099; 
2) с 01.01.2022 по 31.12.2099</t>
  </si>
  <si>
    <t>401000006,962,Осуществление расходов на капитальный ремонт, ремонт и содержание автомобильных дорог в рамках реализации муниципальной программы "Дорожная деятельность на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дорожной деятельности в отношении автомобильных дорог общего пользования местного значения в границах муниципального образования городской округ город-курорт Сочи Краснодарского края и обеспечения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города Сочи, организацию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от 20.04.2022 №1100;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"Дорожная деятельность на территории города Сочи" от 08.12.2021 №2858,1) подп. 4.1,4.2,5.1,5.2 п. 1-5 прил. 1; 
2) п. 4 ,1) с 20.04.2022 по 31.12.2099; 
2) с 01.01.2022 по 31.12.2099</t>
  </si>
  <si>
    <t>24.1.05.М1110</t>
  </si>
  <si>
    <t>1) с 29.11.2013 по 31.12.2999; 
2) с 01.01.2022 по 31.12.2099</t>
  </si>
  <si>
    <t>1) подп. 4.1,4.2,5.1,5.2 п. 4,5 прил. 1; 
2)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</si>
  <si>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инфраструктуры города Сочи" от 06.12.2021 №2777</t>
  </si>
  <si>
    <t>Финансовое обеспечение мероприятий по строительству (реконструкции) автомобильных дорог общего пользования местного значения</t>
  </si>
  <si>
    <t>401000006,942,Финансовое обеспечение мероприятий по строительству (реконструкции) автомобильных дорог общего пользования местного значения,1)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инфраструктуры города Сочи" от 06.12.2021 №2777,1) подп. 4.1,4.2,5.1,5.2 п. 4,5 прил. 1; 
2) прил. 3,1) с 29.11.2013 по 31.12.2999; 
2) с 01.01.2022 по 31.12.2099</t>
  </si>
  <si>
    <t>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t>
  </si>
  <si>
    <t>401000006,942,Строительство,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t>
  </si>
  <si>
    <t>Содержание автомобильных дорог общего пользования местного значения, обеспечивающих транспортную инфраструктуру городов-курортов Краснодарского края</t>
  </si>
  <si>
    <t>Выполнение переданных полномочий федеральной территории «Сириус» по организации дорожной деятельности, в том числе на содержание в нормативном состоянии автомобильных дорог общего пользования местного значения</t>
  </si>
  <si>
    <t>12.2.R2.54180</t>
  </si>
  <si>
    <t>401000006,942,Финансовое обеспечение мероприятий по внедрению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дорожной деятельности в отношении автомобильных дорог общего пользования местного значения в границах муниципального образования городской округ город-курорт Сочи Краснодарского края и обеспечения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города Сочи, организацию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от 20.04.2022 №1100;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"Дорожная деятельность на территории города Сочи" от 08.12.2021 №2858; 
3) Решение Городского Cобрания Сочи "О создании муниципального дорожного фонда муниципального образования город-курорт Сочи и утверждении порядка формирования и использования бюджетных ассигнований муниципального дорожного фонда муниципального образования город-курорт Сочи" от 26.12.2013 №184,1) подп. 4.1-4.4 п. 1-5 прил. 1; 
2) подп. 1.2.1 п. 1.2 прил. 5; 
3) подп. 4 п. 3 разд. 3 ,1) с 20.04.2022 по 31.12.2099; 
2) с 01.01.2022 по 31.12.2099; 
3) с 01.01.2014 по 31.12.2999</t>
  </si>
  <si>
    <t>1) с 20.04.2022 по 31.12.2099; 
2) с 01.01.2022 по 31.12.2099; 
3) с 01.01.2014 по 31.12.2999</t>
  </si>
  <si>
    <t xml:space="preserve">1) подп. 4.1-4.4 п. 1-5 прил. 1; 
2) подп. 1.2.1 п. 1.2 прил. 5; 
3) подп. 4 п. 3 разд. 3 </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</si>
  <si>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дорожной деятельности в отношении автомобильных дорог общего пользования местного значения в границах муниципального образования городской округ город-курорт Сочи Краснодарского края и обеспечения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города Сочи, организацию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от 20.04.2022 №1100;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"Дорожная деятельность на территории города Сочи" от 08.12.2021 №2858; 
3) Решение Городского Cобрания Сочи "О создании муниципального дорожного фонда муниципального образования город-курорт Сочи и утверждении порядка формирования и использования бюджетных ассигнований муниципального дорожного фонда муниципального образования город-курорт Сочи" от 26.12.2013 №184</t>
  </si>
  <si>
    <t>Финансовое обеспечение мероприятий по внедрению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</si>
  <si>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401000006,942,Финансовое обеспечение дорожной деятельности в рамках реализации национального проекта "Безопасные и качественные автомобильные дороги",1)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дорожной деятельности в отношении автомобильных дорог общего пользования местного значения в границах муниципального образования городской округ город-курорт Сочи Краснодарского края и обеспечения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города Сочи, организацию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от 20.04.2022 №1100;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"Дорожная деятельность на территории города Сочи" от 08.12.2021 №2858; 
3) Решение Городского Cобрания Сочи "О создании муниципального дорожного фонда муниципального образования город-курорт Сочи и утверждении порядка формирования и использования бюджетных ассигнований муниципального дорожного фонда муниципального образования город-курорт Сочи" от 26.12.2013 №184,1) подп. 4.1,4.2,5.1,5.2,5.3 п. 1-5 прил. 1; 
2) подп. 1.1.1 п. 1 прил. 5; 
3) подп. 4 п. 3 разд. 3 ,1) с 20.04.2022 по 31.12.2099; 
2) с 01.01.2022 по 31.12.2099; 
3) с 01.01.2014 по 31.12.2999</t>
  </si>
  <si>
    <t xml:space="preserve">1) подп. 4.1,4.2,5.1,5.2,5.3 п. 1-5 прил. 1; 
2) подп. 1.1.1 п. 1 прил. 5; 
3) подп. 4 п. 3 разд. 3 </t>
  </si>
  <si>
    <t>Финансовое обеспечение дорожной деятельности в рамках реализации национального проекта "Безопасные и качественные автомобильные дороги"</t>
  </si>
  <si>
    <t>12.2.R1.S3930</t>
  </si>
  <si>
    <t>Финансовое обеспечение дорожной деятельности в рамках реализации национального проекта "Безопасные и качественные дороги"</t>
  </si>
  <si>
    <t>401000006,942,Финансовое обеспечение дорожной деятельности в рамках реализации национального проекта "Безопасные и качественные дороги",1)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дорожной деятельности в отношении автомобильных дорог общего пользования местного значения в границах муниципального образования городской округ город-курорт Сочи Краснодарского края и обеспечения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города Сочи, организацию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от 20.04.2022 №1100;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"Дорожная деятельность на территории города Сочи" от 08.12.2021 №2858; 
3) Решение Городского Cобрания Сочи "О создании муниципального дорожного фонда муниципального образования город-курорт Сочи и утверждении порядка формирования и использования бюджетных ассигнований муниципального дорожного фонда муниципального образования город-курорт Сочи" от 26.12.2013 №184,1) подп. 4.1,4.2,5.1,5.2,5.3 п. 1-5 прил. 1; 
2) подп. 1.1.1 п. 1 прил. 5; 
3) подп. 4 п. 3 разд. 3 ,1) с 20.04.2022 по 31.12.2099; 
2) с 01.01.2022 по 31.12.2099; 
3) с 01.01.2014 по 31.12.2999</t>
  </si>
  <si>
    <t>12.2.R1.S3650</t>
  </si>
  <si>
    <t>Финансовое обеспечение мероприятий на приведение в нормативное состояние улично-дорожной сети городских агломераций</t>
  </si>
  <si>
    <t>401000006,942,Финансовое обеспечение мероприятий на приведение в нормативное состояние улично-дорожной сети городских агломераций,,,</t>
  </si>
  <si>
    <t>12.1.02.10050</t>
  </si>
  <si>
    <t>1) абз. 6,10 подп. 3.1,5.1,5.2 п. 1-5 прил. 1; 
2) подп. 1.2.1.2 п. 1.2.1 прил. 3</t>
  </si>
  <si>
    <t>Финансовое обеспечение реализации  мероприятий муниципальной программы "Дорожная деятельность на территории муниципального образования город-курорт Сочи"</t>
  </si>
  <si>
    <t>401000006,942,Финансовое обеспечение реализации  мероприятий муниципальной программы "Дорожная деятельность на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дорожной деятельности в отношении автомобильных дорог общего пользования местного значения в границах муниципального образования городской округ город-курорт Сочи Краснодарского края и обеспечения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города Сочи, организацию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от 20.04.2022 №1100;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"Дорожная деятельность на территории города Сочи" от 08.12.2021 №2858,1) абз. 6,10 подп. 3.1,5.1,5.2 п. 1-5 прил. 1; 
2) подп. 1.2.1.2 п. 1.2.1 прил. 3,1) с 20.04.2022 по 31.12.2099; 
2) с 01.01.2022 по 31.12.2099</t>
  </si>
  <si>
    <t>12.1.02.00590</t>
  </si>
  <si>
    <t>401000006,942,Осуществление расходов на обеспечение деятельности (оказание услуг) муниципальных учреждений в рамках реализации муниципальной программы "Дорожная деятельность на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дорожной деятельности в отношении автомобильных дорог общего пользования местного значения в границах муниципального образования городской округ город-курорт Сочи Краснодарского края и обеспечения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города Сочи, организацию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от 20.04.2022 №1100;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"Дорожная деятельность на территории города Сочи" от 08.12.2021 №2858; 
3) Постановление администрации города Сочи "О создании муниципального казенного учреждения города Сочи "Управление автомобильных дорог" от 12.12.2012 №2700,1) абз. 6,10 подп. 3.1,5.1,5.2 п. 1-5 прил. 1; 
2) подп. 1.2.1.1 п. 1.2.1 прил. 3; 
3) п. 1.2 ,1) с 20.04.2022 по 31.12.2099; 
2) с 01.01.2022 по 31.12.2099; 
3) с 01.01.2013 по 31.12.2999</t>
  </si>
  <si>
    <t>1) с 20.04.2022 по 31.12.2099; 
2) с 01.01.2022 по 31.12.2099; 
3) с 01.01.2013 по 31.12.2999</t>
  </si>
  <si>
    <t xml:space="preserve">1) абз. 6,10 подп. 3.1,5.1,5.2 п. 1-5 прил. 1; 
2) подп. 1.2.1.1 п. 1.2.1 прил. 3; 
3) п. 1.2 </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</si>
  <si>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дорожной деятельности в отношении автомобильных дорог общего пользования местного значения в границах муниципального образования городской округ город-курорт Сочи Краснодарского края и обеспечения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города Сочи, организацию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от 20.04.2022 №1100;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"Дорожная деятельность на территории города Сочи" от 08.12.2021 №2858; 
3) Постановление администрации города Сочи "О создании муниципального казенного учреждения города Сочи "Управление автомобильных дорог" от 12.12.2012 №2700</t>
  </si>
  <si>
    <t>Осуществление расходов на обеспечение деятельности (оказание услуг) муниципальных учреждений в рамках реализации муниципальной программы "Дорожная деятельность на территории муниципального образования город-курорт Сочи"</t>
  </si>
  <si>
    <t>1) с 20.04.2022 по 31.12.2099; 
2) с 10.02.2021 по 31.12.2999; 
3) с 01.01.2022 по 31.12.2099; 
4) с 01.01.2013 по 31.12.2999</t>
  </si>
  <si>
    <t xml:space="preserve">1) абз. 6,10 подп. 3.1,5.1,5.2 п. 1-5 прил. 1; 
2) п. 1-4 ; 
3) подп. 1.2.1.1 п. 1.2.1 прил. 3; 
4) п. 1.2 </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</si>
  <si>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дорожной деятельности в отношении автомобильных дорог общего пользования местного значения в границах муниципального образования городской округ город-курорт Сочи Краснодарского края и обеспечения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города Сочи, организацию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от 20.04.2022 №1100;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"Дорожная деятельность на территории города Сочи" от 08.12.2021 №2858; 
4) Постановление администрации города Сочи "О создании муниципального казенного учреждения города Сочи "Управление автомобильных дорог" от 12.12.2012 №2700</t>
  </si>
  <si>
    <t>401000006,942,Осуществление расходов на обеспечение деятельности (оказание услуг) муниципальных учреждений в рамках реализации муниципальной программы "Дорожная деятельность на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дорожной деятельности в отношении автомобильных дорог общего пользования местного значения в границах муниципального образования городской округ город-курорт Сочи Краснодарского края и обеспечения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города Сочи, организацию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от 20.04.2022 №1100;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"Дорожная деятельность на территории города Сочи" от 08.12.2021 №2858; 
4) Постановление администрации города Сочи "О создании муниципального казенного учреждения города Сочи "Управление автомобильных дорог" от 12.12.2012 №2700,1) абз. 6,10 подп. 3.1,5.1,5.2 п. 1-5 прил. 1; 
2) п. 1-4 ; 
3) подп. 1.2.1.1 п. 1.2.1 прил. 3; 
4) п. 1.2 ,1) с 20.04.2022 по 31.12.2099; 
2) с 10.02.2021 по 31.12.2999; 
3) с 01.01.2022 по 31.12.2099; 
4) с 01.01.2013 по 31.12.2999</t>
  </si>
  <si>
    <t>12.1.01.М2940</t>
  </si>
  <si>
    <t xml:space="preserve">1) подп. 4.1-5.1 п. 1-5 прил. 1; 
2) п. 4 ; 
3) п. 3.4 разд. 3 </t>
  </si>
  <si>
    <t>Осуществление расходов по ликвидации последствий чрезвычайных ситуаций на автомобильных дорогах общего пользования местного значения</t>
  </si>
  <si>
    <t>401000006,942,Осуществление расходов по ликвидации последствий чрезвычайных ситуаций на автомобильных дорогах общего пользования местного значения,1)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дорожной деятельности в отношении автомобильных дорог общего пользования местного значения в границах муниципального образования городской округ город-курорт Сочи Краснодарского края и обеспечения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города Сочи, организацию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от 20.04.2022 №1100;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"Дорожная деятельность на территории города Сочи" от 08.12.2021 №2858; 
3) Решение Городского Cобрания Сочи "О создании муниципального дорожного фонда муниципального образования город-курорт Сочи и утверждении порядка формирования и использования бюджетных ассигнований муниципального дорожного фонда муниципального образования город-курорт Сочи" от 26.12.2013 №184,1) подп. 4.1-5.1 п. 1-5 прил. 1; 
2) п. 4 ; 
3) п. 3.4 разд. 3 ,1) с 20.04.2022 по 31.12.2099; 
2) с 01.01.2022 по 31.12.2099; 
3) с 01.01.2014 по 31.12.2999</t>
  </si>
  <si>
    <t>12.1.01.М2530</t>
  </si>
  <si>
    <t>1) подп. 4.1-4.2 п. 1-5 прил. 1; 
2) прил. 3</t>
  </si>
  <si>
    <t>401000006,942,Содержание автомобильных дорог общего пользования местного значения, обеспечивающих транспортную инфраструктуру городов-курортов Краснодарского края,1)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дорожной деятельности в отношении автомобильных дорог общего пользования местного значения в границах муниципального образования городской округ город-курорт Сочи Краснодарского края и обеспечения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города Сочи, организацию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от 20.04.2022 №1100;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"Дорожная деятельность на территории города Сочи" от 08.12.2021 №2858,1) подп. 4.1-4.2 п. 1-5 прил. 1; 
2) прил. 3,1) с 20.04.2022 по 31.12.2099; 
2) с 01.01.2022 по 31.12.2099</t>
  </si>
  <si>
    <t>12.1.01.М2440</t>
  </si>
  <si>
    <t xml:space="preserve">1) подп. 4.1,4.2,5.1,5.2 п. 1-5 прил. 1; 
2) подп. 1.1.1 п. 1 прил. 3; 
3) подп. 4 п. 3 разд. 3 </t>
  </si>
  <si>
    <t>Капитальный ремонт и ремонт автомобильных дорог общего пользования местного значения</t>
  </si>
  <si>
    <t>401000006,942,Капитальный ремонт и ремонт автомобильных дорог общего пользования местного значения,1)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дорожной деятельности в отношении автомобильных дорог общего пользования местного значения в границах муниципального образования городской округ город-курорт Сочи Краснодарского края и обеспечения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города Сочи, организацию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от 20.04.2022 №1100;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"Дорожная деятельность на территории города Сочи" от 08.12.2021 №2858; 
3) Решение Городского Cобрания Сочи "О создании муниципального дорожного фонда муниципального образования город-курорт Сочи и утверждении порядка формирования и использования бюджетных ассигнований муниципального дорожного фонда муниципального образования город-курорт Сочи" от 26.12.2013 №184,1) подп. 4.1,4.2,5.1,5.2 п. 1-5 прил. 1; 
2) подп. 1.1.1 п. 1 прил. 3; 
3) подп. 4 п. 3 разд. 3 ,1) с 20.04.2022 по 31.12.2099; 
2) с 01.01.2022 по 31.12.2099; 
3) с 01.01.2014 по 31.12.2999</t>
  </si>
  <si>
    <t>12.1.01.S2940</t>
  </si>
  <si>
    <t>Ликвидация последствий чрезвычайных ситуаций на автомобильных дорогах общего пользования местного значения</t>
  </si>
  <si>
    <t>401000006,942,Ликвидация последствий чрезвычайных ситуаций на автомобильных дорогах общего пользования местного значения,1)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дорожной деятельности в отношении автомобильных дорог общего пользования местного значения в границах муниципального образования городской округ город-курорт Сочи Краснодарского края и обеспечения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города Сочи, организацию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от 20.04.2022 №1100;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"Дорожная деятельность на территории города Сочи" от 08.12.2021 №2858,1) подп. 4.1-4.2 п. 1-5 прил. 1; 
2) прил. 3,1) с 20.04.2022 по 31.12.2099; 
2) с 01.01.2022 по 31.12.2099</t>
  </si>
  <si>
    <t>12.1.01.S2530</t>
  </si>
  <si>
    <t>12.1.01.S2440</t>
  </si>
  <si>
    <t xml:space="preserve">1) подп. 4.1,4.2,5.1,5.2 п. 1-5 прил. 1; 
2) подп. 1.1.1.1 п. 1 прил. 3; 
3) подп. 4 п. 3 разд. 3 </t>
  </si>
  <si>
    <t>401000006,942,Капитальный ремонт и ремонт автомобильных дорог общего пользования местного значения,1)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дорожной деятельности в отношении автомобильных дорог общего пользования местного значения в границах муниципального образования городской округ город-курорт Сочи Краснодарского края и обеспечения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города Сочи, организацию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от 20.04.2022 №1100;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"Дорожная деятельность на территории города Сочи" от 08.12.2021 №2858; 
3) Решение Городского Cобрания Сочи "О создании муниципального дорожного фонда муниципального образования город-курорт Сочи и утверждении порядка формирования и использования бюджетных ассигнований муниципального дорожного фонда муниципального образования город-курорт Сочи" от 26.12.2013 №184,1) подп. 4.1,4.2,5.1,5.2 п. 1-5 прил. 1; 
2) подп. 1.1.1.1 п. 1 прил. 3; 
3) подп. 4 п. 3 разд. 3 ,1) с 20.04.2022 по 31.12.2099; 
2) с 01.01.2022 по 31.12.2099; 
3) с 01.01.2014 по 31.12.2999</t>
  </si>
  <si>
    <t>12.1.01.80040</t>
  </si>
  <si>
    <t>401000006,942,Выполнение переданных полномочий федеральной территории «Сириус» по организации дорожной деятельности, в том числе на содержание в нормативном состоянии автомобильных дорог общего пользования местного значения,1)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дорожной деятельности в отношении автомобильных дорог общего пользования местного значения в границах муниципального образования городской округ город-курорт Сочи Краснодарского края и обеспечения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города Сочи, организацию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от 20.04.2022 №1100;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"Дорожная деятельность на территории города Сочи" от 08.12.2021 №2858,1) подп. 4.1-4.2 п. 1-5 прил. 1; 
2) прил. 3,1) с 20.04.2022 по 31.12.2099; 
2) с 01.01.2022 по 31.12.2099</t>
  </si>
  <si>
    <t xml:space="preserve">1) подп. 4.1,4.2,4.3,5.1,5.2 п. 1-5 прил. 1; 
2) подп. 1.1.1 п. 1 прил. 3; 
3) подп. 4 п. 3 разд. 3 </t>
  </si>
  <si>
    <t>401000006,942,Осуществление расходов на капитальный ремонт, ремонт и содержание автомобильных дорог в рамках реализации муниципальной программы "Дорожная деятельность на территории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дорожной деятельности в отношении автомобильных дорог общего пользования местного значения в границах муниципального образования городской округ город-курорт Сочи Краснодарского края и обеспечения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города Сочи, организацию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от 20.04.2022 №1100;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"Дорожная деятельность на территории города Сочи" от 08.12.2021 №2858; 
3) Решение Городского Cобрания Сочи "О создании муниципального дорожного фонда муниципального образования город-курорт Сочи и утверждении порядка формирования и использования бюджетных ассигнований муниципального дорожного фонда муниципального образования город-курорт Сочи" от 26.12.2013 №184,1) подп. 4.1,4.2,4.3,5.1,5.2 п. 1-5 прил. 1; 
2) подп. 1.1.1 п. 1 прил. 3; 
3) подп. 4 п. 3 разд. 3 ,1) с 20.04.2022 по 31.12.2099; 
2) с 01.01.2022 по 31.12.2099; 
3) с 01.01.2014 по 31.12.2999</t>
  </si>
  <si>
    <t>12.1.01.10430</t>
  </si>
  <si>
    <t xml:space="preserve">1) подп. 4.1,4.2,4.3,5.1,5.2 п. 1-5 прил. 1; 
2) подп. 1.1.1.14 п. 1 прил. 3; 
3) подп. 4 п. 3 разд. 3 </t>
  </si>
  <si>
    <t>Проектно-изыскательские работы по строительству, реконструкции, капитальному ремонту улично-дорожной сети, находящейся в границах Сочинской агломерации в целях реализации национального проекта «Безопасные и качественные автомобильные дороги»</t>
  </si>
  <si>
    <t>401000006,942,Проектно-изыскательские работы по строительству, реконструкции, капитальному ремонту улично-дорожной сети, находящейся в границах Сочинской агломерации в целях реализации национального проекта «Безопасные и качественные автомобильные дороги»,1)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дорожной деятельности в отношении автомобильных дорог общего пользования местного значения в границах муниципального образования городской округ город-курорт Сочи Краснодарского края и обеспечения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города Сочи, организацию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от 20.04.2022 №1100;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"Дорожная деятельность на территории города Сочи" от 08.12.2021 №2858; 
3) Решение Городского Cобрания Сочи "О создании муниципального дорожного фонда муниципального образования город-курорт Сочи и утверждении порядка формирования и использования бюджетных ассигнований муниципального дорожного фонда муниципального образования город-курорт Сочи" от 26.12.2013 №184,1) подп. 4.1,4.2,4.3,5.1,5.2 п. 1-5 прил. 1; 
2) подп. 1.1.1.14 п. 1 прил. 3; 
3) подп. 4 п. 3 разд. 3 ,1) с 20.04.2022 по 31.12.2099; 
2) с 01.01.2022 по 31.12.2099; 
3) с 01.01.2014 по 31.12.2999</t>
  </si>
  <si>
    <t xml:space="preserve">1) подп. 4.1,4.2,5.1,5.2 п. 1-5 прил. 1; 
2) подп. 1.1.14 п. 1 прил. 3; 
3) подп. 4 п. 3 разд. 3 </t>
  </si>
  <si>
    <t>401000006,942,Проектно-изыскательские работы по строительству, реконструкции, капитальному ремонту улично-дорожной сети, находящейся в границах Сочинской агломерации в целях реализации национального проекта «Безопасные и качественные автомобильные дороги»,1)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дорожной деятельности в отношении автомобильных дорог общего пользования местного значения в границах муниципального образования городской округ город-курорт Сочи Краснодарского края и обеспечения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города Сочи, организацию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от 20.04.2022 №1100;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"Дорожная деятельность на территории города Сочи" от 08.12.2021 №2858; 
3) Решение Городского Cобрания Сочи "О создании муниципального дорожного фонда муниципального образования город-курорт Сочи и утверждении порядка формирования и использования бюджетных ассигнований муниципального дорожного фонда муниципального образования город-курорт Сочи" от 26.12.2013 №184,1) подп. 4.1,4.2,5.1,5.2 п. 1-5 прил. 1; 
2) подп. 1.1.14 п. 1 прил. 3; 
3) подп. 4 п. 3 разд. 3 ,1) с 20.04.2022 по 31.12.2099; 
2) с 01.01.2022 по 31.12.2099; 
3) с 01.01.2014 по 31.12.2999</t>
  </si>
  <si>
    <t>12.1.01.10380</t>
  </si>
  <si>
    <t>1) с 31.05.2010 по 31.12.2999; 
2) с 01.01.2022 по 31.12.2099</t>
  </si>
  <si>
    <t>1) разд. 3 ; 
2) прил. 3</t>
  </si>
  <si>
    <t>1) Постановление администрации города Сочи "О порядке исполнения судебных актов по обращению взыскания на средства бюджета города Сочи, а также на средства муниципальных бюджетных учреждений города Сочи" от 31.05.2010 №638;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"Дорожная деятельность на территории города Сочи" от 08.12.2021 №2858</t>
  </si>
  <si>
    <t>401000006,942,Прочие обязательства муниципального образования,1) Постановление администрации города Сочи "О порядке исполнения судебных актов по обращению взыскания на средства бюджета города Сочи, а также на средства муниципальных бюджетных учреждений города Сочи" от 31.05.2010 №638;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"Дорожная деятельность на территории города Сочи" от 08.12.2021 №2858,1) разд. 3 ; 
2) прил. 3,1) с 31.05.2010 по 31.12.2999; 
2) с 01.01.2022 по 31.12.2099</t>
  </si>
  <si>
    <t>4.01.00.0.006</t>
  </si>
  <si>
    <t>10.3.01.80030</t>
  </si>
  <si>
    <t>401000004,923,Осуществление муниципального контроля за исполнением единой теплоснабжающей организацией обязательств по строительству, реконструкции и ,1)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организации в границах  муниципального образования городской округ город-курорт Сочи Краснодарского края электро-, тепло-, газо- и водоснабжения населения, водоотведения, снабжения населения топливом" от 25.05.2021 №948;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№2848,1) подп. 2,4.1,5.1 п. 1-5 ; 
2) п. 1.1.1.7 прил. 5,1) с 25.05.2021 по 31.12.2999; 
2) с 01.01.2022 по 31.12.2099</t>
  </si>
  <si>
    <t>1) с 25.05.2021 по 31.12.2999; 
2) с 01.01.2022 по 31.12.2099</t>
  </si>
  <si>
    <t>1) подп. 2,4.1,5.1 п. 1-5 ; 
2) п. 1.1.1.7 прил. 5</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</si>
  <si>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организации в границах  муниципального образования городской округ город-курорт Сочи Краснодарского края электро-, тепло-, газо- и водоснабжения населения, водоотведения, снабжения населения топливом" от 25.05.2021 №948;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t>
  </si>
  <si>
    <t xml:space="preserve">Осуществление муниципального контроля за исполнением единой теплоснабжающей организацией обязательств по строительству, реконструкции и </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</si>
  <si>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</si>
  <si>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10.3.01.80010</t>
  </si>
  <si>
    <t>1) подп. 2,4.1,5.1 п. 1-5 ; 
2) п. 1.1.1.6 прил. 5</t>
  </si>
  <si>
    <t>Организация в границах федеральной территории «Сириус» электро-, тепло-, газо- и водоснабжения населения, водоотведения (за исключением реализованных ливневых систем водоотведения, предназначенных для приема, транспортировки</t>
  </si>
  <si>
    <t>401000004,923,Организация в границах федеральной территории «Сириус» электро-, тепло-, газо- и водоснабжения населения, водоотведения (за исключением реализованных ливневых систем водоотведения, предназначенных для приема, транспортировки,1)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организации в границах  муниципального образования городской округ город-курорт Сочи Краснодарского края электро-, тепло-, газо- и водоснабжения населения, водоотведения, снабжения населения топливом" от 25.05.2021 №948;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№2848,1) подп. 2,4.1,5.1 п. 1-5 ; 
2) п. 1.1.1.6 прил. 5,1) с 25.05.2021 по 31.12.2999; 
2) с 01.01.2022 по 31.12.2099</t>
  </si>
  <si>
    <t xml:space="preserve">Организация в границах федеральной территории «Сириус» электро-, тепло-, газо- и водоснабжения населения, водоотведения (за исключением реализованных ливневых систем водоотведения, предназначенных для приема, транспортировки </t>
  </si>
  <si>
    <t>401000004,923,Организация в границах федеральной территории «Сириус» электро-, тепло-, газо- и водоснабжения населения, водоотведения (за исключением реализованных ливневых систем водоотведения, предназначенных для приема, транспортировки ,1)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организации в границах  муниципального образования городской округ город-курорт Сочи Краснодарского края электро-, тепло-, газо- и водоснабжения населения, водоотведения, снабжения населения топливом" от 25.05.2021 №948;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№2848,1) подп. 2,4.1,5.1 п. 1-5 ; 
2) п. 1.1.1.6 прил. 5,1) с 25.05.2021 по 31.12.2999; 
2) с 01.01.2022 по 31.12.2099</t>
  </si>
  <si>
    <t>Оказание услуг по водоотведению поверхностных сточных вод с селитебных территорий, с использованием сооружений инженерной защиты, в том числе ливневой канализации</t>
  </si>
  <si>
    <t>10.1.02.S2400</t>
  </si>
  <si>
    <t>1) подп. 2,4.1,5.1 п. 1-5 ; 
2) п. 1.1.2.5 прил. 3</t>
  </si>
  <si>
    <t>Средства резервного фонда Краснодарского края</t>
  </si>
  <si>
    <t>401000004,923,Средства резервного фонда Краснодарского края,1)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организации в границах  муниципального образования городской округ город-курорт Сочи Краснодарского края электро-, тепло-, газо- и водоснабжения населения, водоотведения, снабжения населения топливом" от 25.05.2021 №948;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№2848,1) подп. 2,4.1,5.1 п. 1-5 ; 
2) п. 1.1.2.5 прил. 3,1) с 25.05.2021 по 31.12.2999; 
2) с 01.01.2022 по 31.12.2099</t>
  </si>
  <si>
    <t>10.1.02.80020</t>
  </si>
  <si>
    <t>1) подп. 2,4.1,5.1 п. 1-5 ; 
2) п. 1.1.2.4 прил. 3</t>
  </si>
  <si>
    <t>401000004,923,Оказание услуг по водоотведению поверхностных сточных вод с селитебных территорий, с использованием сооружений инженерной защиты, в том числе ливневой канализации,1)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организации в границах  муниципального образования городской округ город-курорт Сочи Краснодарского края электро-, тепло-, газо- и водоснабжения населения, водоотведения, снабжения населения топливом" от 25.05.2021 №948;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№2848,1) подп. 2,4.1,5.1 п. 1-5 ; 
2) п. 1.1.2.4 прил. 3,1) с 25.05.2021 по 31.12.2999; 
2) с 01.01.2022 по 31.12.2099</t>
  </si>
  <si>
    <t>1) подп. 2,4.1,5.1,3.1 п. 1-6 ; 
2) прил. 3</t>
  </si>
  <si>
    <t>401000004,923,Финансовое обеспечение мероприятий в области коммунального хозяйства ,1)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организации в границах  муниципального образования городской округ город-курорт Сочи Краснодарского края электро-, тепло-, газо- и водоснабжения населения, водоотведения, снабжения населения топливом" от 25.05.2021 №948;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№2848,1) подп. 2,4.1,5.1,3.1 п. 1-6 ; 
2) прил. 3,1) с 25.05.2021 по 31.12.2999; 
2) с 01.01.2022 по 31.12.2099</t>
  </si>
  <si>
    <t>24.3.01.S8100</t>
  </si>
  <si>
    <t xml:space="preserve">Осуществление расходов на строительство и реконструкцию объектов водоотведения </t>
  </si>
  <si>
    <t>401000004,918,Осуществление расходов на строительство и реконструкцию объектов водоотведения ,1)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инфраструктуры города Сочи" от 06.12.2021 №2777,1) п. 1-5 прил. 1; 
2) прил. 3,1) с 11.04.2022 по 31.12.2999; 
2) с 01.01.2022 по 31.12.2099</t>
  </si>
  <si>
    <t>24.3.01.98100</t>
  </si>
  <si>
    <t>401000004,918,Осуществление расходов на строительство и реконструкцию объектов водоотведения ,,,</t>
  </si>
  <si>
    <t>24.2.01.М2640</t>
  </si>
  <si>
    <t>Обеспечение в целях жилищного строительства земельных участков инженерной инфраструктурой, в том числе предоставленных (предоставляемых) семьям, имеющим трех и более детей, а также под стандартное жилье и жилье из быстровозводимых конструкций</t>
  </si>
  <si>
    <t>401000004,918,Обеспечение в целях жилищного строительства земельных участков инженерной инфраструктурой, в том числе предоставленных (предоставляемых) семьям, имеющим трех и более детей, а также под стандартное жилье и жилье из быстровозводимых конструкций,,,</t>
  </si>
  <si>
    <t>24.2.01.М0330</t>
  </si>
  <si>
    <t>Финансовое обеспечение организации водоснабжения населения</t>
  </si>
  <si>
    <t>401000004,918,Финансовое обеспечение организации водоснабжения населения,,,</t>
  </si>
  <si>
    <t>24.2.01.М0310</t>
  </si>
  <si>
    <t>Финансовое обеспечение организации водоотведения</t>
  </si>
  <si>
    <t>401000004,918,Финансовое обеспечение организации водоотведения,,,</t>
  </si>
  <si>
    <t>24.2.01.S2640</t>
  </si>
  <si>
    <t>24.2.01.S0330</t>
  </si>
  <si>
    <t>401000004,918,Финансовое обеспечение организации водоснабжения населения,1)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инфраструктуры города Сочи" от 06.12.2021 №2777,1) п. 1-5 прил. 1; 
2) прил. 3,1) с 11.04.2022 по 31.12.2999; 
2) с 01.01.2022 по 31.12.2099</t>
  </si>
  <si>
    <t>24.2.01.S0310</t>
  </si>
  <si>
    <t>401000004,918,Финансовое обеспечение организации водоотведения,1)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инфраструктуры города Сочи" от 06.12.2021 №2777,1) п. 1-5 прил. 1; 
2) прил. 3,1) с 11.04.2022 по 31.12.2999; 
2) с 01.01.2022 по 31.12.2099</t>
  </si>
  <si>
    <t>24.2.01.10100</t>
  </si>
  <si>
    <t>401000004,918,Строительство,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инфраструктуры города Сочи" от 06.12.2021 №2777,1) п. 1-5 прил. 1; 
2) прил. 3,1) с 11.04.2022 по 31.12.2999; 
2) с 01.01.2022 по 31.12.2099</t>
  </si>
  <si>
    <t>24.1.03.М2640</t>
  </si>
  <si>
    <t>401000004,918,Обеспечение в целях жилищного строительства земельных участков инженерной инфраструктурой, в том числе предоставленных (предоставляемых) семьям, имеющим трех и более детей, а также под стандартное жилье и жилье из быстровозводимых конструкций,1)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инфраструктуры города Сочи" от 06.12.2021 №2777,1) п. 1-5 прил. 1; 
2) прил. 3,1) с 11.04.2022 по 31.12.2999; 
2) с 01.01.2022 по 31.12.2099</t>
  </si>
  <si>
    <t>24.1.03.10100</t>
  </si>
  <si>
    <t>401000004,918,Строительство,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в рамках  мп"Развитие инфраструктуры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инфраструктуры города Сочи" от 06.12.2021 №2777,1) п. 1-5 прил. 1; 
2) прил. 3,1) с 11.04.2022 по 31.12.2999; 
2) с 01.01.2022 по 31.12.2099</t>
  </si>
  <si>
    <t>24.1.02.М2640</t>
  </si>
  <si>
    <t>Обеспечение в целях жилищного строительства земельных участков инженерной инфраструктурой, в том числе предоставленных (предоставляемых) семьям, имеющим трех и более детей, а также под стандартное жилье и жилье из быстровозводимых конструкций (по земельны</t>
  </si>
  <si>
    <t>401000004,918,Обеспечение в целях жилищного строительства земельных участков инженерной инфраструктурой, в том числе предоставленных (предоставляемых) семьям, имеющим трех и более детей, а также под стандартное жилье и жилье из быстровозводимых конструкций (по земельны,1)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инфраструктуры города Сочи" от 06.12.2021 №2777,1) п. 1-5 прил. 1; 
2) прил. 3,1) с 11.04.2022 по 31.12.2999; 
2) с 01.01.2022 по 31.12.2099</t>
  </si>
  <si>
    <t>24.1.02.М0620</t>
  </si>
  <si>
    <t>Финансовое обеспечение мероприятий по организации газоснабжения населения (поселений)</t>
  </si>
  <si>
    <t>401000004,918,Финансовое обеспечение мероприятий по организации газоснабжения населения (поселений),1)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инфраструктуры города Сочи" от 06.12.2021 №2777,1) п. 1-5 прил. 1; 
2) прил. 3,1) с 11.04.2022 по 31.12.2999; 
2) с 01.01.2022 по 31.12.2099</t>
  </si>
  <si>
    <t>24.1.02.S0620</t>
  </si>
  <si>
    <t>Финансовое обеспечение мероприятий по организации газоснабжения населения</t>
  </si>
  <si>
    <t>401000004,918,Финансовое обеспечение мероприятий по организации газоснабжения населения,1)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инфраструктуры города Сочи" от 06.12.2021 №2777,1) п. 1-5 прил. 1; 
2) прил. 3,1) с 11.04.2022 по 31.12.2999; 
2) с 01.01.2022 по 31.12.2099</t>
  </si>
  <si>
    <t>24.1.02.10100</t>
  </si>
  <si>
    <t>24.1.01.М0330</t>
  </si>
  <si>
    <t>401000004,918,Развитие водоснабжения населенных пунктов,1)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инфраструктуры города Сочи" от 06.12.2021 №2777,1) п. 1-5 ; 
2) прил. 3,1) с 11.04.2022 по 31.12.2999; 
2) с 01.01.2022 по 31.12.2099</t>
  </si>
  <si>
    <t>Развитие водоснабжения населенных пунктов</t>
  </si>
  <si>
    <t>24.1.01.S0330</t>
  </si>
  <si>
    <t>24.1.01.10100</t>
  </si>
  <si>
    <t>4.01.00.0.004</t>
  </si>
  <si>
    <t>52.2.03.10380</t>
  </si>
  <si>
    <t>с 01.01.0201 по 31.11.2099</t>
  </si>
  <si>
    <t xml:space="preserve">п. 3 </t>
  </si>
  <si>
    <t>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владению, пользованию и распоряжению имуществом, находящимся в собственности муниципального образования городской округ город-курорт Сочи Краснодарского края, и иных вопросов, отнесенных к полномочиям органов местного самоуправления действующим законодательством по постановке бесхозяйных недвижимых вещей на учет органом, осуществляющим государственную регистрацию права на недвижимое имущество" от 30.12.2021 №3360</t>
  </si>
  <si>
    <t>401000003,992,Прочие обязательства муниципального образования,Постановление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владению, пользованию и распоряжению имуществом, находящимся в собственности муниципального образования городской округ город-курорт Сочи Краснодарского края, и иных вопросов, отнесенных к полномочиям органов местного самоуправления действующим законодательством по постановке бесхозяйных недвижимых вещей на учет органом, осуществляющим государственную регистрацию права на недвижимое имущество" от 30.12.2021 №3360,п. 3 ,с 01.01.0201 по 31.11.2099</t>
  </si>
  <si>
    <t>Владение, пользование и распоряжение имуществом, находящимся в муниципальной собственности городского округа</t>
  </si>
  <si>
    <t>52.1.02.10380</t>
  </si>
  <si>
    <t>1) с 03.11.2016 по 31.12.2999; 
2) с 31.12.2020 по 31.12.2999</t>
  </si>
  <si>
    <t>1) подп. 1.6,1.7,1.11 п. 1 прил. 1; 
2) подп. 3.1.9. п. 3.1. разд. 3 прил. 1</t>
  </si>
  <si>
    <t>1) Решение Городского Cобрания Сочи "Об утверждении Положения о порядке управления муниципальным имуществом города Сочи" от 28.09.2016 №126; 
2) Решение Городского Cобрания Сочи "Об утверждении Положения об администрации Центрального внутригородского района муниципального образования городской округ город-курорт Сочи Краснодарского края" от 28.12.2020 №108</t>
  </si>
  <si>
    <t>401000003,992,Прочие обязательства муниципального образования ,1) Решение Городского Cобрания Сочи "Об утверждении Положения о порядке управления муниципальным имуществом города Сочи" от 28.09.2016 №126; 
2) Решение Городского Cобрания Сочи "Об утверждении Положения об администрации Центрального внутригородского района муниципального образования городской округ город-курорт Сочи Краснодарского края" от 28.12.2020 №108,1) подп. 1.6,1.7,1.11 п. 1 прил. 1; 
2) подп. 3.1.9. п. 3.1. разд. 3 прил. 1,1) с 03.11.2016 по 31.12.2999; 
2) с 31.12.2020 по 31.12.2999</t>
  </si>
  <si>
    <t>1) с 31.12.2020 по 31.12.2999; 
2) с 31.12.2020 по 31.12.2999; 
3) с 05.07.2014 по 31.12.2999</t>
  </si>
  <si>
    <t>1) подп. 1.6,1.7,1.11 п. 1 прил. 1; 
2) подп. 3.1.9. п. 3.1. разд. 3 прил. 1; 
3) п. 2 ст. 10 прил. 1</t>
  </si>
  <si>
    <t>1) Решение Городского Cобрания Сочи "Об утверждении Положения об администрации Хостинского внутригородского района муниципального образования городской округ город-курорт Сочи Краснодарского края" от 28.12.2020 №110; 
2) Решение Городского Cобрания Сочи "Об утверждении Положения об администрации Хостинского внутригородского района муниципального образования городской округ город-курорт Сочи Краснодарского края" от 28.12.2020 №110; 
3) Решение Городского Cобрания Сочи "Об утверждении Положения о муниципальной казне муниципального образования город-курорт Сочи" от 24.06.2014 №88</t>
  </si>
  <si>
    <t>401000003,982,Прочие обязательства муниципального образования ,1) Решение Городского Cобрания Сочи "Об утверждении Положения об администрации Хостинского внутригородского района муниципального образования городской округ город-курорт Сочи Краснодарского края" от 28.12.2020 №110; 
2) Решение Городского Cобрания Сочи "Об утверждении Положения об администрации Хостинского внутригородского района муниципального образования городской округ город-курорт Сочи Краснодарского края" от 28.12.2020 №110; 
3) Решение Городского Cобрания Сочи "Об утверждении Положения о муниципальной казне муниципального образования город-курорт Сочи" от 24.06.2014 №88,1) подп. 1.6,1.7,1.11 п. 1 прил. 1; 
2) подп. 3.1.9. п. 3.1. разд. 3 прил. 1; 
3) п. 2 ст. 10 прил. 1,1) с 31.12.2020 по 31.12.2999; 
2) с 31.12.2020 по 31.12.2999; 
3) с 05.07.2014 по 31.12.2999</t>
  </si>
  <si>
    <t>с 18.03.2021 по 31.12.2999</t>
  </si>
  <si>
    <t>п. 6 прил. 1</t>
  </si>
  <si>
    <t>Постановление администрации города Сочи "Об организации исполнения, ведения учета и осуществления хранения исполнительных документов, решений налоговых органов и документов, связанных с их исполнением" от 18.03.2021 №375</t>
  </si>
  <si>
    <t>401000003,972,Прочие обязательства муниципального образования,Постановление администрации города Сочи "Об организации исполнения, ведения учета и осуществления хранения исполнительных документов, решений налоговых органов и документов, связанных с их исполнением" от 18.03.2021 №375,п. 6 прил. 1,с 18.03.2021 по 31.12.2999</t>
  </si>
  <si>
    <t>1) с 03.11.2016 по 31.12.2999; 
2) с 28.12.2020 по 31.12.2999; 
3) с 05.07.2014 по 31.12.2999</t>
  </si>
  <si>
    <t>1) подп. 1.6,1.7,1.11 п. 1 прил. 1; 
2) подп. 3.1.11. п. 3.1. разд. 3 прил. 1; 
3) п. 2 ст. 10 прил. 1</t>
  </si>
  <si>
    <t>1) Решение Городского Cобрания Сочи "Об утверждении Положения о порядке управления муниципальным имуществом города Сочи" от 28.09.2016 №126; 
2) Решение Городского Cобрания Сочи "Об утверждении Положения об администрации Лазаревского внутригородского района муниципального образования городской округ город-курорт Сочи Краснодарского края" от 28.12.2020 №111; 
3) Решение Городского Cобрания Сочи "Об утверждении Положения о муниципальной казне муниципального образования город-курорт Сочи" от 24.06.2014 №88</t>
  </si>
  <si>
    <t>401000003,972,Прочие обязательства муниципального образования ,1) Решение Городского Cобрания Сочи "Об утверждении Положения о порядке управления муниципальным имуществом города Сочи" от 28.09.2016 №126; 
2) Решение Городского Cобрания Сочи "Об утверждении Положения об администрации Лазаревского внутригородского района муниципального образования городской округ город-курорт Сочи Краснодарского края" от 28.12.2020 №111; 
3) Решение Городского Cобрания Сочи "Об утверждении Положения о муниципальной казне муниципального образования город-курорт Сочи" от 24.06.2014 №88,1) подп. 1.6,1.7,1.11 п. 1 прил. 1; 
2) подп. 3.1.11. п. 3.1. разд. 3 прил. 1; 
3) п. 2 ст. 10 прил. 1,1) с 03.11.2016 по 31.12.2999; 
2) с 28.12.2020 по 31.12.2999; 
3) с 05.07.2014 по 31.12.2999</t>
  </si>
  <si>
    <t>1) с 03.11.2016 по 31.12.2999; 
2) с 31.12.2020 по 31.12.2999; 
3) с 18.03.2021 по 31.12.2999; 
4) с 05.07.2014 по 31.12.2999</t>
  </si>
  <si>
    <t>1) подп. 1.6,1.7,1.11 п. 1 прил. 1; 
2) подп. 3.1.9. п. 3.1. разд. 3 прил. 1; 
3) подп. 1-9 прил. 1; 
4) п. 2 ст. 10 прил. 1</t>
  </si>
  <si>
    <t>1) Решение Городского Cобрания Сочи "Об утверждении Положения о порядке управления муниципальным имуществом города Сочи" от 28.09.2016 №126; 
2) Решение Городского Cобрания Сочи "Об утверждении Положения об администрации Адлерского внутригородского района муниципального образования городской округ город-курорт Сочи Краснодарского края" от 28.12.2020 №109; 
3) Постановление администрации города Сочи "Об организации исполнения, ведения учета и осуществления хранения исполнительных документов, решений налоговых органов и документов, связанных с их исполнением" от 18.03.2021 №375; 
4) Решение Городского Cобрания Сочи "Об утверждении Положения о муниципальной казне муниципального образования город-курорт Сочи" от 24.06.2014 №88</t>
  </si>
  <si>
    <t>401000003,962,Прочие обязательства муниципального образования ,1) Решение Городского Cобрания Сочи "Об утверждении Положения о порядке управления муниципальным имуществом города Сочи" от 28.09.2016 №126; 
2) Решение Городского Cобрания Сочи "Об утверждении Положения об администрации Адлерского внутригородского района муниципального образования городской округ город-курорт Сочи Краснодарского края" от 28.12.2020 №109; 
3) Постановление администрации города Сочи "Об организации исполнения, ведения учета и осуществления хранения исполнительных документов, решений налоговых органов и документов, связанных с их исполнением" от 18.03.2021 №375; 
4) Решение Городского Cобрания Сочи "Об утверждении Положения о муниципальной казне муниципального образования город-курорт Сочи" от 24.06.2014 №88,1) подп. 1.6,1.7,1.11 п. 1 прил. 1; 
2) подп. 3.1.9. п. 3.1. разд. 3 прил. 1; 
3) подп. 1-9 прил. 1; 
4) п. 2 ст. 10 прил. 1,1) с 03.11.2016 по 31.12.2999; 
2) с 31.12.2020 по 31.12.2999; 
3) с 18.03.2021 по 31.12.2999; 
4) с 05.07.2014 по 31.12.2999</t>
  </si>
  <si>
    <t>24.1.08.10050</t>
  </si>
  <si>
    <t>1) п. 1-5 прил. 1; 
2) подп. 1.6.1.1. п. 1.6.1 прил. 3</t>
  </si>
  <si>
    <t>401000003,962,Финансовое обеспечение отдельных мероприятий муниципальной программы города Сочи "Развитие инфраструктуры муниципального образования город-курорт Сочи" ,1)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инфраструктуры города Сочи" от 06.12.2021 №2777,1) п. 1-5 прил. 1; 
2) подп. 1.6.1.1. п. 1.6.1 прил. 3,1) с 11.04.2022 по 31.12.2999; 
2) с 01.01.2022 по 31.12.2099</t>
  </si>
  <si>
    <t>18.1.04.10470</t>
  </si>
  <si>
    <t>401000003,942,Организация проведения аудита,1) Постановление администрации города Сочи "О проведении аудита, анализа и оценки деятельности муниципальных унитарных предприятий муниципального образования городской округ город-курорт Сочи Краснодарского края" от 18.02.2021 №196; 
2) Постановление администрации города Сочи "Об утверждении мунципальной программы муниципального образования городской округ город-курорт Сочи Краснодарского края "Управление муниципальным имуществом города Сочи" от 25.11.2021 №2711,1) п. 3 прил. 2; 
2) подп. 1.2.4.5 п. 1.2.4 разд. 3 прил. 2,1) с 18.02.2021 по 31.12.2999; 
2) с 01.01.2022 по 31.11.2299</t>
  </si>
  <si>
    <t>1) с 18.02.2021 по 31.12.2999; 
2) с 01.01.2022 по 31.11.2299</t>
  </si>
  <si>
    <t>1) п. 3 прил. 2; 
2) подп. 1.2.4.5 п. 1.2.4 разд. 3 прил. 2</t>
  </si>
  <si>
    <t>1) Постановление администрации города Сочи "О проведении аудита, анализа и оценки деятельности муниципальных унитарных предприятий муниципального образования городской округ город-курорт Сочи Краснодарского края" от 18.02.2021 №196; 
2) Постановление администрации города Сочи "Об утверждении мунципальной программы муниципального образования городской округ город-курорт Сочи Краснодарского края "Управление муниципальным имуществом города Сочи" от 25.11.2021 №2711</t>
  </si>
  <si>
    <t>Организация проведения аудита</t>
  </si>
  <si>
    <t>1) п. 3 прил. 2; 
2) подп. 1.2.4.2 п. 1.2.4 разд. 3 прил. 2</t>
  </si>
  <si>
    <t>401000003,926,Организация проведения аудита,1) Постановление администрации города Сочи "О проведении аудита, анализа и оценки деятельности муниципальных унитарных предприятий муниципального образования городской округ город-курорт Сочи Краснодарского края" от 18.02.2021 №196; 
2) Постановление администрации города Сочи "Об утверждении мунципальной программы муниципального образования городской округ город-курорт Сочи Краснодарского края "Управление муниципальным имуществом города Сочи" от 25.11.2021 №2711,1) п. 3 прил. 2; 
2) подп. 1.2.4.2 п. 1.2.4 разд. 3 прил. 2,1) с 18.02.2021 по 31.12.2999; 
2) с 01.01.2022 по 31.11.2299</t>
  </si>
  <si>
    <t>401000003,923,Осуществление расходов на обеспечение деятельности(оказание услуг)муниципальн.учрежд в рамках реализации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обеспечения проживающих в муниципальном образовании городской округ город-курорт Сочи Краснодарского края и нуждающихся в жилых помещениях малоимущих граждан жилыми помещениями, организации строительства и содержания муниципального жилищного фонда, создания условий для жилищного строительства, осуществления муниципального жилищного контроля, а также иных полномочий органов местного самоуправления в соответствии с жилищным законодательством" от 06.07.2022 №2048; 
2) Постановление администрации города Сочи "О создании муниципального казенного учреждения города Сочи "Квартирно-правовая служба" от 13.03.2013 №490;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№2848,1) абз. 9 подп. 3.1,3.2 п. 1-5 прил. 1; 
2) п. 1-2 ; 
3) прил. 3,1) с 06.07.2022 по 31.12.2999; 
2) с 15.03.2013 по 31.12.2999; 
3) с 01.01.2022 по 31.12.2099</t>
  </si>
  <si>
    <t>1) с 06.07.2022 по 31.12.2999; 
2) с 15.03.2013 по 31.12.2999; 
3) с 01.01.2022 по 31.12.2099</t>
  </si>
  <si>
    <t>1) абз. 9 подп. 3.1,3.2 п. 1-5 прил. 1; 
2) п. 1-2 ; 
3) прил. 3</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</si>
  <si>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обеспечения проживающих в муниципальном образовании городской округ город-курорт Сочи Краснодарского края и нуждающихся в жилых помещениях малоимущих граждан жилыми помещениями, организации строительства и содержания муниципального жилищного фонда, создания условий для жилищного строительства, осуществления муниципального жилищного контроля, а также иных полномочий органов местного самоуправления в соответствии с жилищным законодательством" от 06.07.2022 №2048; 
2) Постановление администрации города Сочи "О создании муниципального казенного учреждения города Сочи "Квартирно-правовая служба" от 13.03.2013 №490;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t>
  </si>
  <si>
    <t>1) с 06.07.2022 по 31.12.2999; 
2) с 10.02.2021 по 31.12.2999; 
3) с 15.03.2013 по 31.12.2999; 
4) с 01.01.2022 по 31.12.2099</t>
  </si>
  <si>
    <t>1) абз. 9 подп. 3.1,3.2 п. 1-5 прил. 1; 
2) п. 1-4 ; 
3) п. 1-2 ; 
4) прил. 3</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</si>
  <si>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обеспечения проживающих в муниципальном образовании городской округ город-курорт Сочи Краснодарского края и нуждающихся в жилых помещениях малоимущих граждан жилыми помещениями, организации строительства и содержания муниципального жилищного фонда, создания условий для жилищного строительства, осуществления муниципального жилищного контроля, а также иных полномочий органов местного самоуправления в соответствии с жилищным законодательством" от 06.07.2022 №2048;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 создании муниципального казенного учреждения города Сочи "Квартирно-правовая служба" от 13.03.2013 №490;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t>
  </si>
  <si>
    <t>401000003,923,Осуществление расходов на обеспечение деятельности(оказание услуг)муниципальн.учрежд в рамках реализации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обеспечения проживающих в муниципальном образовании городской округ город-курорт Сочи Краснодарского края и нуждающихся в жилых помещениях малоимущих граждан жилыми помещениями, организации строительства и содержания муниципального жилищного фонда, создания условий для жилищного строительства, осуществления муниципального жилищного контроля, а также иных полномочий органов местного самоуправления в соответствии с жилищным законодательством" от 06.07.2022 №2048;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 создании муниципального казенного учреждения города Сочи "Квартирно-правовая служба" от 13.03.2013 №490;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№2848,1) абз. 9 подп. 3.1,3.2 п. 1-5 прил. 1; 
2) п. 1-4 ; 
3) п. 1-2 ; 
4) прил. 3,1) с 06.07.2022 по 31.12.2999; 
2) с 10.02.2021 по 31.12.2999; 
3) с 15.03.2013 по 31.12.2999; 
4) с 01.01.2022 по 31.12.2099</t>
  </si>
  <si>
    <t>10.3.01.10380</t>
  </si>
  <si>
    <t>1) с 03.11.2016 по 31.12.2999; 
2) с 18.03.2021 по 31.12.2999; 
3) с 01.01.2022 по 31.12.2099; 
4) с 28.12.2020 по 31.12.2999; 
5) с 05.07.2014 по 31.12.2999</t>
  </si>
  <si>
    <t>1) подп. 1.6,1.7,1.11 п. 1 прил. 1; 
2) п. 1-9 прил. 1; 
3) подп. 1.1.3.1. п. 1 прил. 1; 
4) п. 1.6. разд. 1 прил. 1; 
5) п. 2 ст. 10 прил. 1</t>
  </si>
  <si>
    <t>1) Решение Городского Cобрания Сочи "Об утверждении Положения о порядке управления муниципальным имуществом города Сочи" от 28.09.2016 №126; 
2) Постановление администрации города Сочи "Об организации исполнения, ведения учета и осуществления хранения исполнительных документов, решений налоговых органов и документов, связанных с их исполнением" от 18.03.2021 №375;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 
4) Решение Городского Cобрания Сочи "Об утверждении Положения о департаменте городского хозяйства администрации муниципального образования городской округ город-курорт Сочи Краснодарского края" от 28.12.2020 №100; 
5) Решение Городского Cобрания Сочи "Об утверждении Положения о муниципальной казне муниципального образования город-курорт Сочи" от 24.06.2014 №88</t>
  </si>
  <si>
    <t>401000003,923,Прочие обязательства муниципального образования,1) Решение Городского Cобрания Сочи "Об утверждении Положения о порядке управления муниципальным имуществом города Сочи" от 28.09.2016 №126; 
2) Постановление администрации города Сочи "Об организации исполнения, ведения учета и осуществления хранения исполнительных документов, решений налоговых органов и документов, связанных с их исполнением" от 18.03.2021 №375;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"Поддержка и развитие объектов жилищно-коммунального хозяйства и благоустройства города Сочи" от 08.12.2021 №2848; 
4) Решение Городского Cобрания Сочи "Об утверждении Положения о департаменте городского хозяйства администрации муниципального образования городской округ город-курорт Сочи Краснодарского края" от 28.12.2020 №100; 
5) Решение Городского Cобрания Сочи "Об утверждении Положения о муниципальной казне муниципального образования город-курорт Сочи" от 24.06.2014 №88,1) подп. 1.6,1.7,1.11 п. 1 прил. 1; 
2) п. 1-9 прил. 1; 
3) подп. 1.1.3.1. п. 1 прил. 1; 
4) п. 1.6. разд. 1 прил. 1; 
5) п. 2 ст. 10 прил. 1,1) с 03.11.2016 по 31.12.2999; 
2) с 18.03.2021 по 31.12.2999; 
3) с 01.01.2022 по 31.12.2099; 
4) с 28.12.2020 по 31.12.2999; 
5) с 05.07.2014 по 31.12.2999</t>
  </si>
  <si>
    <t>1) с 06.07.2022 по 31.12.2999; 
2) с 10.02.2021 по 31.12.2999; 
3) с 01.01.2022 по 31.12.2099; 
4) с 15.03.2013 по 31.12.2999</t>
  </si>
  <si>
    <t xml:space="preserve">1) абз. 9 подп. 3.1,3.2 п. 1-5 прил. 1; 
2) п. 1-4 ; 
3) подп. 4.1.1.1 п. 4.1.1 прил. 3; 
4) п. 1-2 </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</si>
  <si>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обеспечения проживающих в муниципальном образовании городской округ город-курорт Сочи Краснодарского края и нуждающихся в жилых помещениях малоимущих граждан жилыми помещениями, организации строительства и содержания муниципального жилищного фонда, создания условий для жилищного строительства, осуществления муниципального жилищного контроля, а также иных полномочий органов местного самоуправления в соответствии с жилищным законодательством" от 06.07.2022 №2048;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доступным жильем жителей города Сочи" от 25.11.2021 №2710; 
4) Постановление администрации города Сочи "О создании муниципального казенного учреждения города Сочи "Квартирно-правовая служба" от 13.03.2013 №490</t>
  </si>
  <si>
    <t>1) п. 3 прил. 2; 
2) подп. 1.2.4.1 п. 1.2.4 разд. 3 прил. 2</t>
  </si>
  <si>
    <t>401000003,923,Организация проведения аудита,1) Постановление администрации города Сочи "О проведении аудита, анализа и оценки деятельности муниципальных унитарных предприятий муниципального образования городской округ город-курорт Сочи Краснодарского края" от 18.02.2021 №196; 
2) Постановление администрации города Сочи "Об утверждении мунципальной программы муниципального образования городской округ город-курорт Сочи Краснодарского края "Управление муниципальным имуществом города Сочи" от 25.11.2021 №2711,1) п. 3 прил. 2; 
2) подп. 1.2.4.1 п. 1.2.4 разд. 3 прил. 2,1) с 18.02.2021 по 31.12.2999; 
2) с 01.01.2022 по 31.11.2299</t>
  </si>
  <si>
    <t>1) с 01.01.0201 по 31.11.2099; 
2) с 01.01.2022 по 31.11.2299; 
3) с 01.01.2011 по 31.12.2999</t>
  </si>
  <si>
    <t xml:space="preserve">1) подп. 2.1,3.1,3.2 п. 2,3 прил. 1; 
2) подп. 1.2.2 п. 1.2 прил. 2; 
3) п. 1-4 </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</si>
  <si>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владению, пользованию и распоряжению имуществом, находящимся в собственности муниципального образования городской округ город-курорт Сочи Краснодарского края, и иных вопросов, отнесенных к полномочиям органов местного самоуправления действующим законодательством по постановке бесхозяйных недвижимых вещей на учет органом, осуществляющим государственную регистрацию права на недвижимое имущество" от 30.12.2021 №3360; 
2) Постановление администрации города Сочи "Об утверждении мунципальной программы муниципального образования городской округ город-курорт Сочи Краснодарского края "Управление муниципальным имуществом города Сочи" от 25.11.2021 №2711; 
3) Постановление администрации города Сочи "О создании муниципального казенного учреждения"Дирекция имущественного комплекса" города Сочи путем изменения типа существующего муниципального учреждения "Дирекция имущественного комплекса города Сочи" от 31.12.2010 №2392</t>
  </si>
  <si>
    <t>18.1.03.00590</t>
  </si>
  <si>
    <t>401000003,921,Осуществление расходов на обеспечение деятельности (оказание услуг) муниципальных учреждений в рамках реализации муниципальной программы "Управление муниципальным имуществом города-курорта Сочи" ,1)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владению, пользованию и распоряжению имуществом, находящимся в собственности муниципального образования городской округ город-курорт Сочи Краснодарского края, и иных вопросов, отнесенных к полномочиям органов местного самоуправления действующим законодательством по постановке бесхозяйных недвижимых вещей на учет органом, осуществляющим государственную регистрацию права на недвижимое имущество" от 30.12.2021 №3360; 
2) Постановление администрации города Сочи "Об утверждении мунципальной программы муниципального образования городской округ город-курорт Сочи Краснодарского края "Управление муниципальным имуществом города Сочи" от 25.11.2021 №2711; 
3) Постановление администрации города Сочи "О создании муниципального казенного учреждения"Дирекция имущественного комплекса" города Сочи путем изменения типа существующего муниципального учреждения "Дирекция имущественного комплекса города Сочи" от 31.12.2010 №2392,1) подп. 2.1,3.1,3.2 п. 2,3 прил. 1; 
2) подп. 1.2.2 п. 1.2 прил. 2; 
3) п. 1-4 ,1) с 01.01.0201 по 31.11.2099; 
2) с 01.01.2022 по 31.11.2299; 
3) с 01.01.2011 по 31.12.2999</t>
  </si>
  <si>
    <t xml:space="preserve">Осуществление расходов на обеспечение деятельности (оказание услуг) муниципальных учреждений в рамках реализации муниципальной программы "Управление муниципальным имуществом города-курорта Сочи" </t>
  </si>
  <si>
    <t>1) с 01.01.0201 по 31.11.2099; 
2) с 10.02.2021 по 31.12.2999; 
3) с 01.01.2022 по 31.11.2299; 
4) с 01.01.2011 по 31.12.2999</t>
  </si>
  <si>
    <t xml:space="preserve">1) подп. 2.1,3.1,3.2 п. 2,3 прил. 1; 
2) п. 1-4 ; 
3) подп. 1.2.2 п. 1.2 прил. 2; 
4) п. 1-4 </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</si>
  <si>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владению, пользованию и распоряжению имуществом, находящимся в собственности муниципального образования городской округ город-курорт Сочи Краснодарского края, и иных вопросов, отнесенных к полномочиям органов местного самоуправления действующим законодательством по постановке бесхозяйных недвижимых вещей на учет органом, осуществляющим государственную регистрацию права на недвижимое имущество" от 30.12.2021 №3360;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"Об утверждении мунципальной программы муниципального образования городской округ город-курорт Сочи Краснодарского края "Управление муниципальным имуществом города Сочи" от 25.11.2021 №2711; 
4) Постановление администрации города Сочи "О создании муниципального казенного учреждения"Дирекция имущественного комплекса" города Сочи путем изменения типа существующего муниципального учреждения "Дирекция имущественного комплекса города Сочи" от 31.12.2010 №2392</t>
  </si>
  <si>
    <t>401000003,921,Осуществление расходов на обеспечение деятельности (оказание услуг) муниципальных учреждений в рамках реализации муниципальной программы "Управление муниципальным имуществом города-курорта Сочи" ,1)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владению, пользованию и распоряжению имуществом, находящимся в собственности муниципального образования городской округ город-курорт Сочи Краснодарского края, и иных вопросов, отнесенных к полномочиям органов местного самоуправления действующим законодательством по постановке бесхозяйных недвижимых вещей на учет органом, осуществляющим государственную регистрацию права на недвижимое имущество" от 30.12.2021 №3360;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"Об утверждении мунципальной программы муниципального образования городской округ город-курорт Сочи Краснодарского края "Управление муниципальным имуществом города Сочи" от 25.11.2021 №2711; 
4) Постановление администрации города Сочи "О создании муниципального казенного учреждения"Дирекция имущественного комплекса" города Сочи путем изменения типа существующего муниципального учреждения "Дирекция имущественного комплекса города Сочи" от 31.12.2010 №2392,1) подп. 2.1,3.1,3.2 п. 2,3 прил. 1; 
2) п. 1-4 ; 
3) подп. 1.2.2 п. 1.2 прил. 2; 
4) п. 1-4 ,1) с 01.01.0201 по 31.11.2099; 
2) с 10.02.2021 по 31.12.2999; 
3) с 01.01.2022 по 31.11.2299; 
4) с 01.01.2011 по 31.12.2999</t>
  </si>
  <si>
    <t>18.1.01.10390</t>
  </si>
  <si>
    <t>1) подп. 3.1-3.3 п. 2.1-3 ; 
2) подп. 1 п. 1.1 прил. 2</t>
  </si>
  <si>
    <t>Осуществление расходов в области владения, пользования и распоряжения муниципальным имуществом в рамках реализации муниципальной программы"Управление муниципальным имуществом города-курорта Сочи"</t>
  </si>
  <si>
    <t>401000003,921,Осуществление расходов в области владения, пользования и распоряжения муниципальным имуществом в рамках реализации муниципальной программы"Управление муниципальным имуществом города-курорта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владению, пользованию и распоряжению имуществом, находящимся в собственности муниципального образования городской округ город-курорт Сочи Краснодарского края, и иных вопросов, отнесенных к полномочиям органов местного самоуправления действующим законодательством по постановке бесхозяйных недвижимых вещей на учет органом, осуществляющим государственную регистрацию права на недвижимое имущество" от 30.12.2021 №3360; 
2) Постановление администрации города Сочи "Об утверждении мунципальной программы муниципального образования городской округ город-курорт Сочи Краснодарского края "Управление муниципальным имуществом города Сочи" от 25.11.2021 №2711,1) подп. 3.1-3.3 п. 2.1-3 ; 
2) подп. 1 п. 1.1 прил. 2,1) с 01.01.0201 по 31.11.2099; 
2) с 01.01.2022 по 31.11.2299</t>
  </si>
  <si>
    <t xml:space="preserve">Осуществление расходов на обеспечение деятельности (оказание услуг) муниципальных учреждений в рамках реализации муниципальной программы города Сочи "Обеспечение доступным жильем жителей муниципального образования город-курорт Сочи" </t>
  </si>
  <si>
    <t>401000003,921,Осуществление расходов на обеспечение деятельности (оказание услуг) муниципальных учреждений в рамках реализации муниципальной программы города Сочи "Обеспечение доступным жильем жителей муниципального образования город-курорт Сочи" ,1)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на реализацию вопросов местного значения в области обеспечения проживающих в муниципальном образовании городской округ город-курорт Сочи Краснодарского края и нуждающихся в жилых помещениях малоимущих граждан жилыми помещениями, организации строительства и содержания муниципального жилищного фонда, создания условий для жилищного строительства, осуществления муниципального жилищного контроля, а также иных полномочий органов местного самоуправления в соответствии с жилищным законодательством" от 06.07.2022 №2048; 
2)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доступным жильем жителей города Сочи" от 25.11.2021 №2710; 
4) Постановление администрации города Сочи "О создании муниципального казенного учреждения города Сочи "Квартирно-правовая служба" от 13.03.2013 №490,1) абз. 9 подп. 3.1,3.2 п. 1-5 прил. 1; 
2) п. 1-4 ; 
3) подп. 4.1.1.1 п. 4.1.1 прил. 3; 
4) п. 1-2 ,1) с 06.07.2022 по 31.12.2999; 
2) с 10.02.2021 по 31.12.2999; 
3) с 01.01.2022 по 31.12.2099; 
4) с 15.03.2013 по 31.12.2999</t>
  </si>
  <si>
    <t xml:space="preserve">1) п. 1-5 прил. 1; 
2) подп. 1.6.1.1. п. 1.6.1 прил. 3; 
3) п. 1-2 </t>
  </si>
  <si>
    <t>401000003,918,Финансовое обеспечение отдельных мероприятий муниципальной программы города Сочи "Развитие инфраструктуры муниципального образования город-курорт Сочи" ,1)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инфраструктуры города Сочи" от 06.12.2021 №2777; 
3) Постановление администрации города Сочи "О создании муниципального казенного учреждения города Сочи "Управление капитального строительства" от 28.04.2011 №772,1) п. 1-5 прил. 1; 
2) подп. 1.6.1.1. п. 1.6.1 прил. 3; 
3) п. 1-2 ,1) с 11.04.2022 по 31.12.2999; 
2) с 01.01.2022 по 31.12.2099; 
3) с 18.05.2011 по 31.12.2999</t>
  </si>
  <si>
    <t>18.1.05.10390</t>
  </si>
  <si>
    <t>1) с 01.01.0201 по 31.11.2099; 
2) с 01.01.2022 по 31.11.2299; 
3) с 18.05.2011 по 31.12.2999</t>
  </si>
  <si>
    <t xml:space="preserve">1) абз. 22 подп. 2.1,3.1 п. 2,3 прил. 1; 
2) подп. 1.2.4 п. 1.2 прил. 3; 
3) п. 1,2 </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</si>
  <si>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владению, пользованию и распоряжению имуществом, находящимся в собственности муниципального образования городской округ город-курорт Сочи Краснодарского края, и иных вопросов, отнесенных к полномочиям органов местного самоуправления действующим законодательством по постановке бесхозяйных недвижимых вещей на учет органом, осуществляющим государственную регистрацию права на недвижимое имущество" от 30.12.2021 №3360; 
2) Постановление администрации города Сочи "Об утверждении мунципальной программы муниципального образования городской округ город-курорт Сочи Краснодарского края "Управление муниципальным имуществом города Сочи" от 25.11.2021 №2711; 
3) Постановление администрации города Сочи "О создании муниципального казенного учреждения города Сочи "Управление капитального строительства" от 28.04.2011 №772</t>
  </si>
  <si>
    <t>Финансовое обеспечение реализации мероприятий по владеню, пользованию и распоряжению муниципальным имуществом</t>
  </si>
  <si>
    <t>401000003,918,Финансовое обеспечение реализации мероприятий по владеню, пользованию и распоряжению муниципальным имуществом,1)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по владению, пользованию и распоряжению имуществом, находящимся в собственности муниципального образования городской округ город-курорт Сочи Краснодарского края, и иных вопросов, отнесенных к полномочиям органов местного самоуправления действующим законодательством по постановке бесхозяйных недвижимых вещей на учет органом, осуществляющим государственную регистрацию права на недвижимое имущество" от 30.12.2021 №3360; 
2) Постановление администрации города Сочи "Об утверждении мунципальной программы муниципального образования городской округ город-курорт Сочи Краснодарского края "Управление муниципальным имуществом города Сочи" от 25.11.2021 №2711; 
3) Постановление администрации города Сочи "О создании муниципального казенного учреждения города Сочи "Управление капитального строительства" от 28.04.2011 №772,1) абз. 22 подп. 2.1,3.1 п. 2,3 прил. 1; 
2) подп. 1.2.4 п. 1.2 прил. 3; 
3) п. 1,2 ,1) с 01.01.0201 по 31.11.2099; 
2) с 01.01.2022 по 31.11.2299; 
3) с 18.05.2011 по 31.12.2999</t>
  </si>
  <si>
    <t>24.2.02.10100</t>
  </si>
  <si>
    <t>401000003,918,Строительство,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инфраструктуры города Сочи" от 06.12.2021 №2777,1) п. 1-5 прил. 1; 
2) подп. 1.6.1.1. п. 1.6.1 прил. 3,1) с 11.04.2022 по 31.12.2999; 
2) с 01.01.2022 по 31.12.2099</t>
  </si>
  <si>
    <t>401000003,918,Капитальный ремонт объектов социального и производственного комплексов, в том числе объектов общегражданского назначения, жилья, инфраструктуры, включая проектные и изыскательские работы,,,</t>
  </si>
  <si>
    <t>401000003,918,Финансовое обеспечение отдельных мероприятий муниципальной программы города Сочи "Развитие инфраструктуры муниципального образования город-курорт Сочи" ,1)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инфраструктуры города Сочи" от 06.12.2021 №2777,1) п. 1-5 прил. 1; 
2) подп. 1.6.1.1. п. 1.6.1 прил. 3,1) с 11.04.2022 по 31.12.2999; 
2) с 01.01.2022 по 31.12.2099</t>
  </si>
  <si>
    <t>1) п. 3 прил. 2; 
2) подп. 1.2.4.3 п. 1.2.4 разд. 3 прил. 2</t>
  </si>
  <si>
    <t>401000003,918,Организация проведения аудита,1) Постановление администрации города Сочи "О проведении аудита, анализа и оценки деятельности муниципальных унитарных предприятий муниципального образования городской округ город-курорт Сочи Краснодарского края" от 18.02.2021 №196; 
2) Постановление администрации города Сочи "Об утверждении мунципальной программы муниципального образования городской округ город-курорт Сочи Краснодарского края "Управление муниципальным имуществом города Сочи" от 25.11.2021 №2711,1) п. 3 прил. 2; 
2) подп. 1.2.4.3 п. 1.2.4 разд. 3 прил. 2,1) с 18.02.2021 по 31.12.2999; 
2) с 01.01.2022 по 31.11.2299</t>
  </si>
  <si>
    <t>1) с 18.03.2021 по 31.12.2999; 
2) с 28.12.2020 по 31.12.2999</t>
  </si>
  <si>
    <t>1) п. 3.8 разд. 3 прил. 1; 
2) п. 2.17 разд. 2 прил. 1</t>
  </si>
  <si>
    <t>1) Постановление администрации города Сочи "Об организации исполнения, ведения учета и осуществления хранения исполнительных документов, решений налоговых органов и документов, связанных с их исполнением" от 18.03.2021 №375; 
2) Решение Городского Cобрания Сочи "Об утверждении Положения о департаменте по финансам и бюджету администрации муниципального образования городского округа город-курорт Сочи Краснодарского края" от 28.12.2020 №98</t>
  </si>
  <si>
    <t>401000003,905,Прочие обязательства муниципального образования,1) Постановление администрации города Сочи "Об организации исполнения, ведения учета и осуществления хранения исполнительных документов, решений налоговых органов и документов, связанных с их исполнением" от 18.03.2021 №375; 
2) Решение Городского Cобрания Сочи "Об утверждении Положения о департаменте по финансам и бюджету администрации муниципального образования городского округа город-курорт Сочи Краснодарского края" от 28.12.2020 №98,1) п. 3.8 разд. 3 прил. 1; 
2) п. 2.17 разд. 2 прил. 1,1) с 18.03.2021 по 31.12.2999; 
2) с 28.12.2020 по 31.12.2999</t>
  </si>
  <si>
    <t>23.1.01.10050</t>
  </si>
  <si>
    <t>1) подп. 2.1,2.2,3.1,3.2 п. 2,3 прил. 1; 
2) п. 1.8,2.1 разд. 1,2 прил. 1; 
3) прил. 3</t>
  </si>
  <si>
    <t>Реализация мероприятий муниципальной программы  "Обеспечение разработки градостроительной и землеустроительной документации муниципального образования город-курорт Сочи"</t>
  </si>
  <si>
    <t>401000003,902,Реализация мероприятий муниципальной программы  "Обеспечение разработки градостроительной и землеустроительной документации муниципального образования город-курорт Сочи",1)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архитектуры и градостроительства" от 11.03.2022 №598; 
2) Постановление администрации города Сочи "Об утверждении Положения о департаменте архитектуры и градостроительства администрации муниципального образования городской округ город-курорт Сочи Краснодарского края" от 26.01.2021 №70;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"Обеспечение разработки градостроительной и землеустроительной документации города Сочи" от 07.12.2021 №2844,1) подп. 2.1,2.2,3.1,3.2 п. 2,3 прил. 1; 
2) п. 1.8,2.1 разд. 1,2 прил. 1; 
3) прил. 3,1) с 11.03.2022 по 21.12.2099; 
2) с 26.01.2021 по 31.12.2999; 
3) с 01.01.2022 по 31.12.2099</t>
  </si>
  <si>
    <t>1) с 18.03.2021 по 31.12.2999; 
2) с 30.12.2020 по 31.12.2999; 
3) с 04.03.2021 по 31.12.2999</t>
  </si>
  <si>
    <t xml:space="preserve">1) п. 3.1,5.4 разд. 3,5 прил. 1; 
2) п. 3.3,3.4,2.2 разд. 1,3 ; 
3) п. 3.16,2.4,2.1,1.6,1.7 разд. 3,2,1 </t>
  </si>
  <si>
    <t>1) Постановление администрации города Сочи "Об организации исполнения, ведения учета и осуществления хранения исполнительных документов, решений налоговых органов и документов, связанных с их исполнением" от 18.03.2021 №375; 
2) Постановление администрации города Сочи "Об утверждении Положения о правовом департаменте администрации муниципального образования городской округ город-курорт Сочи Краснодарского края" от 30.12.2020 №7; 
3) Постановление администрации города Сочи "Об утверждении Положения об управлении делами администрации муниципального образования городской округ город-курорт Сочи Краснодарского края" от 04.03.2021 №292</t>
  </si>
  <si>
    <t>401000003,902,Прочие обязательства муниципального образования,1) Постановление администрации города Сочи "Об организации исполнения, ведения учета и осуществления хранения исполнительных документов, решений налоговых органов и документов, связанных с их исполнением" от 18.03.2021 №375; 
2) Постановление администрации города Сочи "Об утверждении Положения о правовом департаменте администрации муниципального образования городской округ город-курорт Сочи Краснодарского края" от 30.12.2020 №7; 
3) Постановление администрации города Сочи "Об утверждении Положения об управлении делами администрации муниципального образования городской округ город-курорт Сочи Краснодарского края" от 04.03.2021 №292,1) п. 3.1,5.4 разд. 3,5 прил. 1; 
2) п. 3.3,3.4,2.2 разд. 1,3 ; 
3) п. 3.16,2.4,2.1,1.6,1.7 разд. 3,2,1 ,1) с 18.03.2021 по 31.12.2999; 
2) с 30.12.2020 по 31.12.2999; 
3) с 04.03.2021 по 31.12.2999</t>
  </si>
  <si>
    <t>1) п. 3 прил. 2; 
2) подп. 1.2.4.6 п. 1.2.4 разд. 3 прил. 2</t>
  </si>
  <si>
    <t>401000003,902,Организация проведения аудита,1) Постановление администрации города Сочи "О проведении аудита, анализа и оценки деятельности муниципальных унитарных предприятий муниципального образования городской округ город-курорт Сочи Краснодарского края" от 18.02.2021 №196; 
2) Постановление администрации города Сочи "Об утверждении мунципальной программы муниципального образования городской округ город-курорт Сочи Краснодарского края "Управление муниципальным имуществом города Сочи" от 25.11.2021 №2711,1) п. 3 прил. 2; 
2) подп. 1.2.4.6 п. 1.2.4 разд. 3 прил. 2,1) с 18.02.2021 по 31.12.2999; 
2) с 01.01.2022 по 31.11.2299</t>
  </si>
  <si>
    <t>4.01.00.0.003</t>
  </si>
  <si>
    <t>1) с 22.06.2021 по 31.12.2999; 
2) с 28.12.2020 по 31.12.2999</t>
  </si>
  <si>
    <t xml:space="preserve">1) п. 1 ; 
2) п. 1 </t>
  </si>
  <si>
    <t>1) Постановление администрации города Сочи "Об утверждении Порядка использования бюджетных ассигнований резервного фонда администрации муниципального образования городской округ город-курорт Сочи Краснодарского края" от 22.06.2021 №1190; 
2) Решение Городского Cобрания Сочи "Об утверждении Положения о департаменте по финансам и бюджету администрации муниципального образования городского округа город-курорт Сочи Краснодарского края" от 28.12.2020 №98</t>
  </si>
  <si>
    <t>401000001,905,Резервный фонд администрации города Сочи,1) Постановление администрации города Сочи "Об утверждении Порядка использования бюджетных ассигнований резервного фонда администрации муниципального образования городской округ город-курорт Сочи Краснодарского края" от 22.06.2021 №1190; 
2) Решение Городского Cобрания Сочи "Об утверждении Положения о департаменте по финансам и бюджету администрации муниципального образования городского округа город-курорт Сочи Краснодарского края" от 28.12.2020 №98,1) п. 1 ; 
2) п. 1 ,1) с 22.06.2021 по 31.12.2999; 
2) с 28.12.2020 по 31.12.2999</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</si>
  <si>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</si>
  <si>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99.9.00.70000</t>
  </si>
  <si>
    <t>Средства предусмотренные на реализацию инициативных проектов</t>
  </si>
  <si>
    <t>401000001,902,Средства предусмотренные на реализацию инициативных проектов,,,</t>
  </si>
  <si>
    <t>00.0.00.00000</t>
  </si>
  <si>
    <t>с 16.01.2021 по 31.12.2999</t>
  </si>
  <si>
    <t xml:space="preserve">абз. 12 п. 3 ст. 17 </t>
  </si>
  <si>
    <t>Решение Городского Cобрания Сочи "Об утверждении Положения о бюджетном процессе в муниципальном образовании городской округ город-курорт Cочи Краснодарского края" от 24.12.2020 №74</t>
  </si>
  <si>
    <t>Условно утвержденные расходы</t>
  </si>
  <si>
    <t>401000001,0,Условно утвержденные расходы,Решение Городского Cобрания Сочи "Об утверждении Положения о бюджетном процессе в муниципальном образовании городской округ город-курорт Cочи Краснодарского края" от 24.12.2020 №74,абз. 12 п. 3 ст. 17 ,с 16.01.2021 по 31.12.2999</t>
  </si>
  <si>
    <t>4.01.00.0.001</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</si>
  <si>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</si>
  <si>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4.01.00.0.000</t>
  </si>
  <si>
    <t>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</si>
  <si>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4.00.00.0.000</t>
  </si>
  <si>
    <t>КВР_Общ</t>
  </si>
  <si>
    <t>Дата вступления в силу и срок действия</t>
  </si>
  <si>
    <t>Номер статьи, части, пункта, подпункта, абзаца</t>
  </si>
  <si>
    <t>НПА</t>
  </si>
  <si>
    <t>Наименование обязательства</t>
  </si>
  <si>
    <t>Наименование полномочия</t>
  </si>
  <si>
    <t>Код обязательства</t>
  </si>
  <si>
    <t>КОСГУ</t>
  </si>
  <si>
    <t>ВР</t>
  </si>
  <si>
    <t>ЦСР</t>
  </si>
  <si>
    <t>Подраздел</t>
  </si>
  <si>
    <t>Раздел</t>
  </si>
  <si>
    <t>ГРБС</t>
  </si>
  <si>
    <t>Код метода расчета расходов</t>
  </si>
  <si>
    <t>Потребность на обеспечение расходного обязательства (плановый год)</t>
  </si>
  <si>
    <t xml:space="preserve"> </t>
  </si>
  <si>
    <t>Код расходного обязательства, полномочия</t>
  </si>
  <si>
    <t>Наименование расходного обязательства, полномочия</t>
  </si>
  <si>
    <t>Правовое основание возникновения расходного обязательства и (или) его финансового обеспечения (нормативные правовые акты, договоры, соглашения)</t>
  </si>
  <si>
    <t>Код бюджетной классификации</t>
  </si>
  <si>
    <t>Объем бюджетных ассигнований, необходимый для исполнения расходного обязательства, тыс. рублей</t>
  </si>
  <si>
    <t>код классификации расходов бюджетов</t>
  </si>
  <si>
    <t xml:space="preserve">ГРБС </t>
  </si>
  <si>
    <t>РЗ</t>
  </si>
  <si>
    <t xml:space="preserve">ПР </t>
  </si>
  <si>
    <t xml:space="preserve">ЦСР </t>
  </si>
  <si>
    <t xml:space="preserve">ВР </t>
  </si>
  <si>
    <t>Реквизиты</t>
  </si>
  <si>
    <t>раздел, подраздел, глава, статья, часть, пункт, подпункт, абзац</t>
  </si>
  <si>
    <t>дата вступления в силу, срок действия</t>
  </si>
  <si>
    <t>код классификации источников финансирования дефицитов бюджетов</t>
  </si>
  <si>
    <t>2022 год (очередной финансовый год)</t>
  </si>
  <si>
    <t>ГАИФДБ</t>
  </si>
  <si>
    <t xml:space="preserve">Группа </t>
  </si>
  <si>
    <t xml:space="preserve">Подгруппа </t>
  </si>
  <si>
    <t xml:space="preserve">Статья </t>
  </si>
  <si>
    <t xml:space="preserve">Вид </t>
  </si>
  <si>
    <t>2022 год (текущий финансовый год)</t>
  </si>
  <si>
    <t>2023 год (очередной финансовый год)</t>
  </si>
  <si>
    <t>2024 год (первый год планового периода)</t>
  </si>
  <si>
    <t>2025 год (второй год планового периода)</t>
  </si>
  <si>
    <t>09.1.03.S2650</t>
  </si>
  <si>
    <t>24.4.02.S0470</t>
  </si>
  <si>
    <t>24.4.05.S0470</t>
  </si>
  <si>
    <t>01.1.02.S0100</t>
  </si>
  <si>
    <t>01.1.EВ.57860</t>
  </si>
  <si>
    <t>02.1.R3.S2470</t>
  </si>
  <si>
    <t>03.1.01.L4670</t>
  </si>
  <si>
    <t>03.1.A1.55900</t>
  </si>
  <si>
    <t>17.1.01.10010</t>
  </si>
  <si>
    <t>Предоставление субсидий автотранспортным предприятиям</t>
  </si>
  <si>
    <t>17.1.05.S3680</t>
  </si>
  <si>
    <t>22.2.02.40070</t>
  </si>
  <si>
    <t>4.04.01.2.101</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</si>
  <si>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зданий и сооружений</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</si>
  <si>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и переоснащение</t>
  </si>
  <si>
    <t>Cоздание условий для содержания детей дошкольного возраста в муниципальных образовательных организациях (приобретение движимого имущества, необходимого для обеспечения функционирования вновь созданных и (или) создаваемых мест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</si>
  <si>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(проведение капитального ремонта спортивных залов</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</si>
  <si>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(предоставление субсидии автономной некоммерческой организации «Стандарты социального питания»</t>
  </si>
  <si>
    <t xml:space="preserve">Финансовое  обеспечение отдельных мероприятий муниципальной программы «Профилактика правонарушений несовершеннолетних и в отношении детей, жестокого обращения с ними, выявления семейного неблагополучия, предупреждения траватизма </t>
  </si>
  <si>
    <t>Временного трудоустройства несовершеннолетних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образование и ищущих работу впервые</t>
  </si>
  <si>
    <t>Осуществление отдельных государственных полномочий Краснодарского края на выплату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</si>
  <si>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 создании муниципального казенного учреждения города Сочи "Управление капитального ремонта" от 28.04.2011 №772; 
3)
3) Решение Городского Cобрания Сочи "Об оплате труда работников муниципальных учреждений муниципального образования городской округ город-курорт Сочи Краснодарского края" от 27.01.2021 №3;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 Развитие инфраструктуры города Сочи" от 06.12.2021 №2777</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</si>
  <si>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от 28.04.2011 № 772 "О создании муниципального казенного учреждения города сочи "Управление капитального строительства"; 
3) Решение Городского Собрания Сочи муниципального образования городской округ город-курорт Сочи Краснодарского края от 27.01.2021 № 3 "Об оплате труда работников муниципальных учреждений муниципального образования городской округ город-курорт Сочи Краснодарского края"  
4)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инфраструктуры города Сочи" от 06.12.2021 №2777</t>
  </si>
  <si>
    <t>1) абз. 10,11 подп. 2.1.,3.1 п. 2,3 прил. 1; 
2) п. 1-2 ; 
3) п. 1-4 ; 
4) п.1.5.1 пп.1.5.1.2 прил.3</t>
  </si>
  <si>
    <t>1) п. 2,3,пп.2.1, абз.10,11;прил. 1; 
2) п.1-2;
3) п. 1-4
4) подп. 1.1.2.1 п. 1.1.2 прил. 5</t>
  </si>
  <si>
    <t>1) Решение Городского Cобрания Сочи "О единовременной денежной выплате при рождении ребенка отдельным категориям граждан муниципального образования городской округ город-курорт Сочи Краснодарского края" от 10.11.2022 №162;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"Социальная поддержка граждан" от 30.11.2021 №2748</t>
  </si>
  <si>
    <t>1) подп. 1.1.2.2.3 прил. 2; 
2) подп. 1.1.2.2.3 прил. 2</t>
  </si>
  <si>
    <t>1) с 01.11.2022 по 31.12.2999; 
2) с 01.01.2022 по 31.12.2099</t>
  </si>
  <si>
    <t>1) подп. 1.1.2.2.4 прил. 2; 
2) подп. 1.1.2.2.4 прил. 2</t>
  </si>
  <si>
    <t>1) подп. 1.1.2.2.2 прил. 2; 
2) подп. 1.1.2.2.2 прил. 2</t>
  </si>
  <si>
    <t>1) подп. 1.1.2.2.1 прил. 2; 
2) подп. 1.1.2.2.1 прил. 2</t>
  </si>
  <si>
    <t>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t>
  </si>
  <si>
    <t>1) Постановление администрации города Сочи "О расходных обязательствах муниципального образования городской округ город-курорт Сочи Краснодарского края в сфере образования" от 26.07.2021 №1490; 
2) Постановление администрации города Сочи "Об утверждении порядка предоставления субсидий на возмещение недополученных доходов в связи с оказанием услуг по бесплатной перевозке обучающихся в муниципальных 
образовательных организациях города Сочи, реализующих основные общеобразовательные программы, проживающих в сельской местности, на пригородных маршрутах регулярного сообщения в городе Сочи" от 21.03.2018 №391; 
3)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отрасли "Образование" города Сочи" от 25.11.2021 №2707</t>
  </si>
  <si>
    <t>1) Постановление администрации города Сочи "Об утверждении Положения о расходных обязательствах муниципального образования городской округ город-курорт Сочи Краснодарского края по решению вопросов местного значения в области строительства, капитального ремонта, реконструкции, сноса объектов капитального строительства и создания объектов муниципальной собственности (включая выполнение проектных и изыскательских работ)" от 11.04.2022 №1000; 
2) Постановление администрации города Сочи "Об утверждении муниципальной программы муниципального образования городской округ город-курорт Сочи Краснодарского края  "Развитие инфраструктуры города Сочи" от 06.12.2021 №2777;
3) Решение Городского Cобрания Сочи "О создании муниципального дорожного фонда муниципального образования город-курорт Сочи и утверждении порядка формирования и использования бюджетных ассигнований муниципального дорожного фонда муниципального образования город-курорт Сочи" от 26.12.2013 №184</t>
  </si>
  <si>
    <t xml:space="preserve">1) п. 1-5 прил. 1; </t>
  </si>
  <si>
    <t xml:space="preserve">1) с 11.04.2022 по 31.12.2999; </t>
  </si>
  <si>
    <t xml:space="preserve">1) абз. 2.3 подп. 2.1.4.10 п. 2.1 </t>
  </si>
  <si>
    <t>Принятие решений о создании, об упразднении лесничеств, создаваемых в их составе участковых лесничеств, расположенных на землях населенных пунктов муниципального, городского округа, установлении и изменении их границ</t>
  </si>
  <si>
    <t>1) Решение Городского Cобрания Сочи "Об утверждении структуры администрации муниципального образования городской округ город-курорт Сочи Краснодарского края" от 28.12.2020 №93; 
2) Постановление администрации города Сочи "О порядке исчисления и выплаты премии муниципальным служащим в администрации муниципального образования городской округ город-курорт Сочи Краснодарского края" от 18.02.2021 №200; 
3) Решение Городского Cобрания Сочи "Об утверждении Положения о департаменте строительства администрации муниципального образования городской округ город-курорт Сочи Краснодарского края" от 28.12.2020 №99; 
4) Решение Городского Cобрания Сочи "Об утверждении положения об оплате труда муниципальных служащих муниципального образования городской округ город-курорт Сочи Краснодарского края " от 08.10.2020 №35; 
5) Решение Городского Cобрания Сочи "Об утверждении Положения о порядке выплаты премии муниципальным служащим в муниципальном образовании городской округ город-курортсочи Краснодарского края" от 08.10.2020 №37</t>
  </si>
  <si>
    <t xml:space="preserve">1) прил. 1; 
2) п. 1.4 ; 
3) п. 1.12 разд. 1 прил. 1; 
4) п. 1-2 ; 
5) п. 1 </t>
  </si>
  <si>
    <t>1) с 28.12.2020 по 31.12.2999; 
2) с 18.02.2021 по 31.12.2999; 
3) с 28.12.2020 по 31.12.2999; 
4) с 18.10.2020 по 31.12.2020; 
5) с 18.10.2020 по 31.12.2020</t>
  </si>
  <si>
    <t>1) Постановление администрации города Сочи "Об утверждении Порядка использования бюджетных ассигнований резервного фонда администрации муниципального образования городской округ город-курорт Сочи Краснодарского края" от 22.06.2021       № 1190; 
2) Решение Городского Cобрания Сочи "Об утверждении Положения о департаменте по финансам и бюджету администрации муниципального образования городского округа город-курорт Сочи Краснодарского края" от 28.12.2020 № 98</t>
  </si>
  <si>
    <t>Решение Городского Cобрания Сочи "Об утверждении Положения о порядке выдвижения, внесения, обсуждения, рассмотрения инициативных проектов, а также проведения их конкурсного отбора в муниципальном образовании городской округ город-курорт Сочи Краснодарского края" от 27.05.2021 №59</t>
  </si>
  <si>
    <t>подп. 1.7 п. 1 прил. 1</t>
  </si>
  <si>
    <t>с 09.06.2021 по 31.12.2999</t>
  </si>
  <si>
    <t>РЕЕСТР расходных обязательств муниципального образования городской округ город-курорт Сочи Краснодарского края на 2023 год и плановый период 2024 и 2025 годов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</si>
</sst>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Red]\-#,##0.0;0.0"/>
    <numFmt numFmtId="165" formatCode="#,##0.000;[Red]\-#,##0.000;0.000"/>
    <numFmt numFmtId="166" formatCode="00\.00"/>
    <numFmt numFmtId="167" formatCode="0\.0\.0"/>
    <numFmt numFmtId="168" formatCode="000"/>
    <numFmt numFmtId="169" formatCode="\&gt;\a\a\.\a\.\a\a\.\a\a\a\a\a"/>
    <numFmt numFmtId="170" formatCode="00"/>
    <numFmt numFmtId="171" formatCode="0\.00\.00\.0\.000"/>
  </numFmts>
  <fonts count="13" x14ac:knownFonts="1">
    <font>
      <sz val="10"/>
      <name val="Arial"/>
      <charset val="204"/>
    </font>
    <font>
      <sz val="11"/>
      <color rgb="FFFF0000"/>
      <name val="Calibri"/>
      <family val="2"/>
      <charset val="204"/>
      <scheme val="minor"/>
    </font>
    <font>
      <sz val="10"/>
      <name val="Times New Roman"/>
      <family val="1"/>
      <charset val="204"/>
    </font>
    <font>
      <b/>
      <sz val="10"/>
      <name val="Times New Roman"/>
      <family val="1"/>
      <charset val="204"/>
    </font>
    <font>
      <sz val="8"/>
      <name val="Times New Roman"/>
      <family val="1"/>
      <charset val="204"/>
    </font>
    <font>
      <b/>
      <sz val="8"/>
      <name val="Times New Roman"/>
      <family val="1"/>
      <charset val="204"/>
    </font>
    <font>
      <b/>
      <sz val="11"/>
      <name val="Times New Roman"/>
      <family val="1"/>
      <charset val="204"/>
    </font>
    <font>
      <b/>
      <sz val="12"/>
      <color theme="1"/>
      <name val="Times New Roman"/>
      <family val="1"/>
      <charset val="204"/>
    </font>
    <font>
      <b/>
      <sz val="12"/>
      <name val="Times New Roman"/>
      <family val="1"/>
      <charset val="204"/>
    </font>
    <font>
      <b/>
      <sz val="11"/>
      <name val="Times New Roman"/>
      <family val="1"/>
      <charset val="204"/>
    </font>
    <font>
      <b/>
      <sz val="10"/>
      <name val="Times New Roman"/>
      <family val="1"/>
      <charset val="204"/>
    </font>
    <font>
      <sz val="10"/>
      <name val="Times New Roman"/>
      <family val="1"/>
      <charset val="204"/>
    </font>
    <font>
      <sz val="10"/>
      <name val="Arial"/>
      <family val="2"/>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xf numFmtId="0" fontId="12" fillId="0" borderId="0"/>
  </cellStyleXfs>
  <cellXfs count="112">
    <xf numFmtId="0" fontId="0" fillId="0" borderId="0" xfId="0"/>
    <xf numFmtId="0" fontId="8" fillId="2" borderId="2" xfId="0" applyFont="1" applyFill="1" applyBorder="1" applyAlignment="1">
      <alignment horizontal="center" vertical="center" wrapText="1"/>
    </xf>
    <xf numFmtId="0" fontId="8" fillId="2" borderId="2" xfId="1" applyFont="1" applyFill="1" applyBorder="1" applyAlignment="1">
      <alignment horizontal="center" vertical="center" wrapText="1"/>
    </xf>
    <xf numFmtId="164" fontId="5" fillId="2" borderId="3" xfId="0" applyNumberFormat="1" applyFont="1" applyFill="1" applyBorder="1" applyAlignment="1" applyProtection="1">
      <alignment vertical="top" wrapText="1"/>
      <protection hidden="1"/>
    </xf>
    <xf numFmtId="169" fontId="4" fillId="2" borderId="2" xfId="0" applyNumberFormat="1" applyFont="1" applyFill="1" applyBorder="1" applyAlignment="1" applyProtection="1">
      <alignment horizontal="center" vertical="top" wrapText="1"/>
      <protection hidden="1"/>
    </xf>
    <xf numFmtId="0" fontId="2" fillId="2" borderId="9" xfId="0" applyFont="1" applyFill="1" applyBorder="1" applyAlignment="1" applyProtection="1">
      <alignment horizontal="center" vertical="top" wrapText="1"/>
      <protection hidden="1"/>
    </xf>
    <xf numFmtId="0" fontId="4" fillId="2" borderId="2" xfId="0" applyNumberFormat="1" applyFont="1" applyFill="1" applyBorder="1" applyAlignment="1" applyProtection="1">
      <alignment horizontal="center" vertical="top" wrapText="1"/>
      <protection hidden="1"/>
    </xf>
    <xf numFmtId="166" fontId="4" fillId="2" borderId="2" xfId="0" applyNumberFormat="1" applyFont="1" applyFill="1" applyBorder="1" applyAlignment="1" applyProtection="1">
      <alignment horizontal="center" vertical="top" wrapText="1"/>
      <protection hidden="1"/>
    </xf>
    <xf numFmtId="0" fontId="2" fillId="2" borderId="8" xfId="0" applyFont="1" applyFill="1" applyBorder="1" applyAlignment="1" applyProtection="1">
      <alignment horizontal="center" vertical="top" wrapText="1"/>
      <protection hidden="1"/>
    </xf>
    <xf numFmtId="0" fontId="0" fillId="2" borderId="0" xfId="0" applyFill="1"/>
    <xf numFmtId="166" fontId="4" fillId="2" borderId="1" xfId="0" applyNumberFormat="1" applyFont="1" applyFill="1" applyBorder="1" applyAlignment="1" applyProtection="1">
      <alignment horizontal="center" vertical="top" wrapText="1"/>
      <protection hidden="1"/>
    </xf>
    <xf numFmtId="0" fontId="2" fillId="2" borderId="0" xfId="0" applyFont="1" applyFill="1" applyAlignment="1" applyProtection="1">
      <alignment horizontal="center" vertical="top" wrapText="1"/>
      <protection hidden="1"/>
    </xf>
    <xf numFmtId="0" fontId="6" fillId="2" borderId="0" xfId="0" applyNumberFormat="1" applyFont="1" applyFill="1" applyAlignment="1" applyProtection="1">
      <alignment horizontal="center" vertical="center" wrapText="1"/>
      <protection hidden="1"/>
    </xf>
    <xf numFmtId="0" fontId="6" fillId="2" borderId="0" xfId="0" applyNumberFormat="1" applyFont="1" applyFill="1" applyAlignment="1" applyProtection="1">
      <alignment vertical="center" wrapText="1"/>
      <protection hidden="1"/>
    </xf>
    <xf numFmtId="0" fontId="2" fillId="2" borderId="0" xfId="0" applyFont="1" applyFill="1" applyBorder="1" applyAlignment="1" applyProtection="1">
      <alignment horizontal="center" vertical="top" wrapText="1"/>
      <protection hidden="1"/>
    </xf>
    <xf numFmtId="0" fontId="2" fillId="2" borderId="2" xfId="0" applyFont="1" applyFill="1" applyBorder="1" applyAlignment="1" applyProtection="1">
      <alignment horizontal="center" vertical="top" wrapText="1"/>
      <protection hidden="1"/>
    </xf>
    <xf numFmtId="0" fontId="2" fillId="2" borderId="3" xfId="0" applyFont="1" applyFill="1" applyBorder="1" applyAlignment="1" applyProtection="1">
      <alignment horizontal="center" vertical="top" wrapText="1"/>
      <protection hidden="1"/>
    </xf>
    <xf numFmtId="0" fontId="3" fillId="2" borderId="13" xfId="0" applyNumberFormat="1" applyFont="1" applyFill="1" applyBorder="1" applyAlignment="1" applyProtection="1">
      <alignment vertical="center" wrapText="1"/>
      <protection hidden="1"/>
    </xf>
    <xf numFmtId="0" fontId="3" fillId="2" borderId="2" xfId="0" applyNumberFormat="1" applyFont="1" applyFill="1" applyBorder="1" applyAlignment="1" applyProtection="1">
      <alignment vertical="center" wrapText="1"/>
      <protection hidden="1"/>
    </xf>
    <xf numFmtId="0" fontId="3" fillId="2" borderId="12" xfId="0" applyNumberFormat="1" applyFont="1" applyFill="1" applyBorder="1" applyAlignment="1" applyProtection="1">
      <alignment vertical="center" wrapText="1"/>
      <protection hidden="1"/>
    </xf>
    <xf numFmtId="0" fontId="3" fillId="2" borderId="10" xfId="0" applyNumberFormat="1" applyFont="1" applyFill="1" applyBorder="1" applyAlignment="1" applyProtection="1">
      <alignment vertical="center" wrapText="1"/>
      <protection hidden="1"/>
    </xf>
    <xf numFmtId="0" fontId="3" fillId="2" borderId="1" xfId="0" applyNumberFormat="1" applyFont="1" applyFill="1" applyBorder="1" applyAlignment="1" applyProtection="1">
      <alignment vertical="center" wrapText="1"/>
      <protection hidden="1"/>
    </xf>
    <xf numFmtId="0" fontId="5" fillId="2" borderId="11" xfId="0" applyNumberFormat="1" applyFont="1" applyFill="1" applyBorder="1" applyAlignment="1" applyProtection="1">
      <alignment horizontal="center" vertical="center" wrapText="1"/>
      <protection hidden="1"/>
    </xf>
    <xf numFmtId="0" fontId="5" fillId="2" borderId="2" xfId="0" applyNumberFormat="1" applyFont="1" applyFill="1" applyBorder="1" applyAlignment="1" applyProtection="1">
      <alignment horizontal="center" vertical="center" wrapText="1"/>
      <protection hidden="1"/>
    </xf>
    <xf numFmtId="0" fontId="5" fillId="2" borderId="5" xfId="0" applyNumberFormat="1" applyFont="1" applyFill="1" applyBorder="1" applyAlignment="1" applyProtection="1">
      <alignment horizontal="center" vertical="center" wrapText="1"/>
      <protection hidden="1"/>
    </xf>
    <xf numFmtId="0" fontId="5" fillId="2" borderId="6" xfId="0" applyNumberFormat="1" applyFont="1" applyFill="1" applyBorder="1" applyAlignment="1" applyProtection="1">
      <alignment horizontal="center" vertical="center" wrapText="1"/>
      <protection hidden="1"/>
    </xf>
    <xf numFmtId="0" fontId="4" fillId="2" borderId="10" xfId="0" applyNumberFormat="1" applyFont="1" applyFill="1" applyBorder="1" applyAlignment="1" applyProtection="1">
      <alignment horizontal="center" vertical="top" wrapText="1"/>
      <protection hidden="1"/>
    </xf>
    <xf numFmtId="0" fontId="5" fillId="2" borderId="1" xfId="0" applyNumberFormat="1" applyFont="1" applyFill="1" applyBorder="1" applyAlignment="1" applyProtection="1">
      <alignment horizontal="center" vertical="top" wrapText="1"/>
      <protection hidden="1"/>
    </xf>
    <xf numFmtId="0" fontId="4" fillId="2" borderId="3" xfId="0" applyNumberFormat="1" applyFont="1" applyFill="1" applyBorder="1" applyAlignment="1" applyProtection="1">
      <alignment horizontal="center" vertical="top" wrapText="1"/>
      <protection hidden="1"/>
    </xf>
    <xf numFmtId="0" fontId="2" fillId="2" borderId="6" xfId="0" applyFont="1" applyFill="1" applyBorder="1" applyAlignment="1" applyProtection="1">
      <alignment horizontal="center" vertical="top" wrapText="1"/>
      <protection hidden="1"/>
    </xf>
    <xf numFmtId="0" fontId="4" fillId="2" borderId="6" xfId="0" applyNumberFormat="1" applyFont="1" applyFill="1" applyBorder="1" applyAlignment="1" applyProtection="1">
      <alignment horizontal="center" vertical="top" wrapText="1"/>
      <protection hidden="1"/>
    </xf>
    <xf numFmtId="0" fontId="2" fillId="2" borderId="4" xfId="0" applyFont="1" applyFill="1" applyBorder="1" applyAlignment="1" applyProtection="1">
      <alignment horizontal="center" vertical="top" wrapText="1"/>
      <protection hidden="1"/>
    </xf>
    <xf numFmtId="0" fontId="3" fillId="2" borderId="2" xfId="0" applyFont="1" applyFill="1" applyBorder="1" applyAlignment="1" applyProtection="1">
      <alignment horizontal="center" vertical="top" wrapText="1"/>
      <protection hidden="1"/>
    </xf>
    <xf numFmtId="0" fontId="3" fillId="2" borderId="1" xfId="0" applyFont="1" applyFill="1" applyBorder="1" applyAlignment="1" applyProtection="1">
      <alignment horizontal="center" vertical="top" wrapText="1"/>
      <protection hidden="1"/>
    </xf>
    <xf numFmtId="164" fontId="10" fillId="2" borderId="2" xfId="0" applyNumberFormat="1" applyFont="1" applyFill="1" applyBorder="1" applyAlignment="1" applyProtection="1">
      <alignment vertical="top" wrapText="1"/>
      <protection hidden="1"/>
    </xf>
    <xf numFmtId="165" fontId="11" fillId="2" borderId="10" xfId="0" applyNumberFormat="1" applyFont="1" applyFill="1" applyBorder="1" applyAlignment="1" applyProtection="1">
      <alignment vertical="top" wrapText="1"/>
      <protection hidden="1"/>
    </xf>
    <xf numFmtId="164" fontId="10" fillId="2" borderId="3" xfId="0" applyNumberFormat="1" applyFont="1" applyFill="1" applyBorder="1" applyAlignment="1" applyProtection="1">
      <alignment vertical="top" wrapText="1"/>
      <protection hidden="1"/>
    </xf>
    <xf numFmtId="171" fontId="10" fillId="2" borderId="3" xfId="0" applyNumberFormat="1" applyFont="1" applyFill="1" applyBorder="1" applyAlignment="1" applyProtection="1">
      <alignment horizontal="center" vertical="top" wrapText="1"/>
      <protection hidden="1"/>
    </xf>
    <xf numFmtId="168" fontId="10" fillId="2" borderId="3" xfId="0" applyNumberFormat="1" applyFont="1" applyFill="1" applyBorder="1" applyAlignment="1" applyProtection="1">
      <alignment horizontal="center" vertical="top" wrapText="1"/>
      <protection hidden="1"/>
    </xf>
    <xf numFmtId="170" fontId="10" fillId="2" borderId="3" xfId="0" applyNumberFormat="1" applyFont="1" applyFill="1" applyBorder="1" applyAlignment="1" applyProtection="1">
      <alignment horizontal="center" vertical="top" wrapText="1"/>
      <protection hidden="1"/>
    </xf>
    <xf numFmtId="169" fontId="10" fillId="2" borderId="3" xfId="0" applyNumberFormat="1" applyFont="1" applyFill="1" applyBorder="1" applyAlignment="1" applyProtection="1">
      <alignment horizontal="center" vertical="top" wrapText="1"/>
      <protection hidden="1"/>
    </xf>
    <xf numFmtId="170" fontId="11" fillId="2" borderId="2" xfId="0" applyNumberFormat="1" applyFont="1" applyFill="1" applyBorder="1" applyAlignment="1" applyProtection="1">
      <alignment horizontal="center" vertical="top" wrapText="1"/>
      <protection hidden="1"/>
    </xf>
    <xf numFmtId="169" fontId="11" fillId="2" borderId="2" xfId="0" applyNumberFormat="1" applyFont="1" applyFill="1" applyBorder="1" applyAlignment="1" applyProtection="1">
      <alignment horizontal="center" vertical="top" wrapText="1"/>
      <protection hidden="1"/>
    </xf>
    <xf numFmtId="167" fontId="11" fillId="2" borderId="2" xfId="0" applyNumberFormat="1" applyFont="1" applyFill="1" applyBorder="1" applyAlignment="1" applyProtection="1">
      <alignment horizontal="center" vertical="top" wrapText="1"/>
      <protection hidden="1"/>
    </xf>
    <xf numFmtId="165" fontId="11" fillId="2" borderId="2" xfId="0" applyNumberFormat="1" applyFont="1" applyFill="1" applyBorder="1" applyAlignment="1" applyProtection="1">
      <alignment vertical="top" wrapText="1"/>
      <protection hidden="1"/>
    </xf>
    <xf numFmtId="164" fontId="11" fillId="2" borderId="2" xfId="0" applyNumberFormat="1" applyFont="1" applyFill="1" applyBorder="1" applyAlignment="1" applyProtection="1">
      <alignment vertical="top" wrapText="1"/>
      <protection hidden="1"/>
    </xf>
    <xf numFmtId="168" fontId="11" fillId="2" borderId="3" xfId="0" applyNumberFormat="1" applyFont="1" applyFill="1" applyBorder="1" applyAlignment="1" applyProtection="1">
      <alignment horizontal="center" vertical="top" wrapText="1"/>
      <protection hidden="1"/>
    </xf>
    <xf numFmtId="170" fontId="11" fillId="2" borderId="3" xfId="0" applyNumberFormat="1" applyFont="1" applyFill="1" applyBorder="1" applyAlignment="1" applyProtection="1">
      <alignment horizontal="center" vertical="top" wrapText="1"/>
      <protection hidden="1"/>
    </xf>
    <xf numFmtId="169" fontId="11" fillId="2" borderId="3" xfId="0" applyNumberFormat="1" applyFont="1" applyFill="1" applyBorder="1" applyAlignment="1" applyProtection="1">
      <alignment horizontal="center" vertical="top" wrapText="1"/>
      <protection hidden="1"/>
    </xf>
    <xf numFmtId="165" fontId="11" fillId="2" borderId="3" xfId="0" applyNumberFormat="1" applyFont="1" applyFill="1" applyBorder="1" applyAlignment="1" applyProtection="1">
      <alignment vertical="top" wrapText="1"/>
      <protection hidden="1"/>
    </xf>
    <xf numFmtId="164" fontId="11" fillId="2" borderId="3" xfId="0" applyNumberFormat="1" applyFont="1" applyFill="1" applyBorder="1" applyAlignment="1" applyProtection="1">
      <alignment vertical="top" wrapText="1"/>
      <protection hidden="1"/>
    </xf>
    <xf numFmtId="0" fontId="11" fillId="2" borderId="6" xfId="0" applyNumberFormat="1" applyFont="1" applyFill="1" applyBorder="1" applyAlignment="1" applyProtection="1">
      <alignment horizontal="center" vertical="top" wrapText="1"/>
      <protection hidden="1"/>
    </xf>
    <xf numFmtId="0" fontId="11" fillId="2" borderId="7" xfId="0" applyNumberFormat="1" applyFont="1" applyFill="1" applyBorder="1" applyAlignment="1" applyProtection="1">
      <alignment horizontal="center" vertical="top" wrapText="1"/>
      <protection hidden="1"/>
    </xf>
    <xf numFmtId="165" fontId="11" fillId="2" borderId="6" xfId="0" applyNumberFormat="1" applyFont="1" applyFill="1" applyBorder="1" applyAlignment="1" applyProtection="1">
      <alignment vertical="top" wrapText="1"/>
      <protection hidden="1"/>
    </xf>
    <xf numFmtId="165" fontId="11" fillId="2" borderId="5" xfId="0" applyNumberFormat="1" applyFont="1" applyFill="1" applyBorder="1" applyAlignment="1" applyProtection="1">
      <alignment vertical="top" wrapText="1"/>
      <protection hidden="1"/>
    </xf>
    <xf numFmtId="0" fontId="10" fillId="2" borderId="2" xfId="0" applyFont="1" applyFill="1" applyBorder="1" applyAlignment="1" applyProtection="1">
      <alignment horizontal="center" vertical="top" wrapText="1"/>
      <protection hidden="1"/>
    </xf>
    <xf numFmtId="0" fontId="10" fillId="2" borderId="3" xfId="0" applyFont="1" applyFill="1" applyBorder="1" applyAlignment="1" applyProtection="1">
      <alignment horizontal="center" vertical="top" wrapText="1"/>
      <protection hidden="1"/>
    </xf>
    <xf numFmtId="165" fontId="10" fillId="2" borderId="3" xfId="0" applyNumberFormat="1" applyFont="1" applyFill="1" applyBorder="1" applyAlignment="1" applyProtection="1">
      <alignment horizontal="center" vertical="top" wrapText="1"/>
      <protection hidden="1"/>
    </xf>
    <xf numFmtId="0" fontId="2" fillId="2" borderId="0" xfId="0" applyFont="1" applyFill="1" applyAlignment="1" applyProtection="1">
      <alignment horizontal="left" vertical="top" wrapText="1"/>
      <protection hidden="1"/>
    </xf>
    <xf numFmtId="0" fontId="6" fillId="2" borderId="0" xfId="0" applyNumberFormat="1" applyFont="1" applyFill="1" applyAlignment="1" applyProtection="1">
      <alignment horizontal="left" vertical="center" wrapText="1"/>
      <protection hidden="1"/>
    </xf>
    <xf numFmtId="0" fontId="10" fillId="2" borderId="3" xfId="0" applyNumberFormat="1" applyFont="1" applyFill="1" applyBorder="1" applyAlignment="1" applyProtection="1">
      <alignment horizontal="left" vertical="top" wrapText="1"/>
      <protection hidden="1"/>
    </xf>
    <xf numFmtId="0" fontId="10" fillId="2" borderId="2" xfId="0" applyFont="1" applyFill="1" applyBorder="1" applyAlignment="1" applyProtection="1">
      <alignment horizontal="left" vertical="top" wrapText="1"/>
      <protection hidden="1"/>
    </xf>
    <xf numFmtId="0" fontId="0" fillId="2" borderId="0" xfId="0" applyFill="1" applyAlignment="1">
      <alignment horizontal="left"/>
    </xf>
    <xf numFmtId="0" fontId="11" fillId="2" borderId="3" xfId="0" applyNumberFormat="1" applyFont="1" applyFill="1" applyBorder="1" applyAlignment="1" applyProtection="1">
      <alignment horizontal="left" vertical="top" wrapText="1"/>
      <protection hidden="1"/>
    </xf>
    <xf numFmtId="0" fontId="11" fillId="2" borderId="2" xfId="2" applyNumberFormat="1" applyFont="1" applyFill="1" applyBorder="1" applyAlignment="1" applyProtection="1">
      <alignment vertical="top" wrapText="1"/>
      <protection hidden="1"/>
    </xf>
    <xf numFmtId="0" fontId="11" fillId="2" borderId="11" xfId="0" applyNumberFormat="1" applyFont="1" applyFill="1" applyBorder="1" applyAlignment="1" applyProtection="1">
      <alignment vertical="top" wrapText="1"/>
      <protection hidden="1"/>
    </xf>
    <xf numFmtId="0" fontId="0" fillId="2" borderId="0" xfId="0" applyFill="1" applyAlignment="1">
      <alignment horizontal="center"/>
    </xf>
    <xf numFmtId="167" fontId="10" fillId="2" borderId="2" xfId="0" applyNumberFormat="1" applyFont="1" applyFill="1" applyBorder="1" applyAlignment="1" applyProtection="1">
      <alignment horizontal="center" vertical="top" wrapText="1"/>
      <protection hidden="1"/>
    </xf>
    <xf numFmtId="167" fontId="10" fillId="2" borderId="3" xfId="0" applyNumberFormat="1" applyFont="1" applyFill="1" applyBorder="1" applyAlignment="1" applyProtection="1">
      <alignment horizontal="center" vertical="top" wrapText="1"/>
      <protection hidden="1"/>
    </xf>
    <xf numFmtId="0" fontId="11" fillId="2" borderId="11" xfId="0" applyNumberFormat="1" applyFont="1" applyFill="1" applyBorder="1" applyAlignment="1" applyProtection="1">
      <alignment horizontal="left" vertical="top" wrapText="1"/>
      <protection hidden="1"/>
    </xf>
    <xf numFmtId="0" fontId="11" fillId="2" borderId="6" xfId="0" applyNumberFormat="1" applyFont="1" applyFill="1" applyBorder="1" applyAlignment="1" applyProtection="1">
      <alignment horizontal="left" vertical="top" wrapText="1"/>
      <protection hidden="1"/>
    </xf>
    <xf numFmtId="168" fontId="11" fillId="2" borderId="11" xfId="0" applyNumberFormat="1" applyFont="1" applyFill="1" applyBorder="1" applyAlignment="1" applyProtection="1">
      <alignment horizontal="center" vertical="top" wrapText="1"/>
      <protection hidden="1"/>
    </xf>
    <xf numFmtId="0" fontId="11" fillId="2" borderId="2" xfId="0" applyNumberFormat="1" applyFont="1" applyFill="1" applyBorder="1" applyAlignment="1" applyProtection="1">
      <alignment horizontal="left" vertical="top" wrapText="1"/>
      <protection hidden="1"/>
    </xf>
    <xf numFmtId="168" fontId="11" fillId="2" borderId="2" xfId="0" applyNumberFormat="1" applyFont="1" applyFill="1" applyBorder="1" applyAlignment="1" applyProtection="1">
      <alignment horizontal="center" vertical="top" wrapText="1"/>
      <protection hidden="1"/>
    </xf>
    <xf numFmtId="171" fontId="11" fillId="2" borderId="2" xfId="0" applyNumberFormat="1" applyFont="1" applyFill="1" applyBorder="1" applyAlignment="1" applyProtection="1">
      <alignment horizontal="center" vertical="top" wrapText="1"/>
      <protection hidden="1"/>
    </xf>
    <xf numFmtId="171" fontId="11" fillId="2" borderId="11" xfId="0" applyNumberFormat="1" applyFont="1" applyFill="1" applyBorder="1" applyAlignment="1" applyProtection="1">
      <alignment horizontal="center" vertical="top" wrapText="1"/>
      <protection hidden="1"/>
    </xf>
    <xf numFmtId="0" fontId="5" fillId="2" borderId="2" xfId="0" applyNumberFormat="1" applyFont="1" applyFill="1" applyBorder="1" applyAlignment="1" applyProtection="1">
      <alignment horizontal="left" vertical="top" wrapText="1"/>
      <protection hidden="1"/>
    </xf>
    <xf numFmtId="0" fontId="5" fillId="2" borderId="2" xfId="0" applyNumberFormat="1" applyFont="1" applyFill="1" applyBorder="1" applyAlignment="1" applyProtection="1">
      <alignment horizontal="center" vertical="top" wrapText="1"/>
      <protection hidden="1"/>
    </xf>
    <xf numFmtId="0" fontId="7" fillId="2" borderId="2" xfId="0" applyFont="1" applyFill="1" applyBorder="1" applyAlignment="1">
      <alignment horizontal="center" vertical="center" wrapText="1"/>
    </xf>
    <xf numFmtId="0" fontId="11" fillId="2" borderId="2" xfId="0" applyNumberFormat="1" applyFont="1" applyFill="1" applyBorder="1" applyAlignment="1" applyProtection="1">
      <alignment vertical="top" wrapText="1"/>
      <protection hidden="1"/>
    </xf>
    <xf numFmtId="168" fontId="11" fillId="2" borderId="2" xfId="0" applyNumberFormat="1" applyFont="1" applyFill="1" applyBorder="1" applyAlignment="1" applyProtection="1">
      <alignment horizontal="center" vertical="top" wrapText="1"/>
      <protection hidden="1"/>
    </xf>
    <xf numFmtId="0" fontId="7" fillId="2" borderId="2" xfId="0" applyFont="1" applyFill="1" applyBorder="1" applyAlignment="1">
      <alignment horizontal="center" vertical="center" wrapText="1"/>
    </xf>
    <xf numFmtId="0" fontId="11" fillId="2" borderId="11" xfId="0" applyNumberFormat="1" applyFont="1" applyFill="1" applyBorder="1" applyAlignment="1" applyProtection="1">
      <alignment horizontal="left" vertical="top" wrapText="1"/>
      <protection hidden="1"/>
    </xf>
    <xf numFmtId="0" fontId="11" fillId="2" borderId="6" xfId="0" applyNumberFormat="1" applyFont="1" applyFill="1" applyBorder="1" applyAlignment="1" applyProtection="1">
      <alignment horizontal="left" vertical="top" wrapText="1"/>
      <protection hidden="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1" fillId="2" borderId="2" xfId="0" applyNumberFormat="1" applyFont="1" applyFill="1" applyBorder="1" applyAlignment="1" applyProtection="1">
      <alignment horizontal="left" vertical="top" wrapText="1"/>
      <protection hidden="1"/>
    </xf>
    <xf numFmtId="0" fontId="5" fillId="2" borderId="2" xfId="0" applyNumberFormat="1" applyFont="1" applyFill="1" applyBorder="1" applyAlignment="1" applyProtection="1">
      <alignment horizontal="left" vertical="top" wrapText="1"/>
      <protection hidden="1"/>
    </xf>
    <xf numFmtId="0" fontId="5" fillId="2" borderId="2" xfId="0" applyNumberFormat="1" applyFont="1" applyFill="1" applyBorder="1" applyAlignment="1" applyProtection="1">
      <alignment horizontal="center" vertical="top" wrapText="1"/>
      <protection hidden="1"/>
    </xf>
    <xf numFmtId="167" fontId="10" fillId="2" borderId="2" xfId="0" applyNumberFormat="1" applyFont="1" applyFill="1" applyBorder="1" applyAlignment="1" applyProtection="1">
      <alignment horizontal="center" vertical="top" wrapText="1"/>
      <protection hidden="1"/>
    </xf>
    <xf numFmtId="167" fontId="10" fillId="2" borderId="3" xfId="0" applyNumberFormat="1" applyFont="1" applyFill="1" applyBorder="1" applyAlignment="1" applyProtection="1">
      <alignment horizontal="center" vertical="top" wrapText="1"/>
      <protection hidden="1"/>
    </xf>
    <xf numFmtId="171" fontId="11" fillId="2" borderId="2" xfId="0" applyNumberFormat="1" applyFont="1" applyFill="1" applyBorder="1" applyAlignment="1" applyProtection="1">
      <alignment horizontal="center" vertical="top" wrapText="1"/>
      <protection hidden="1"/>
    </xf>
    <xf numFmtId="0" fontId="11" fillId="2" borderId="11" xfId="2" applyNumberFormat="1" applyFont="1" applyFill="1" applyBorder="1" applyAlignment="1" applyProtection="1">
      <alignment horizontal="left" vertical="top" wrapText="1"/>
      <protection hidden="1"/>
    </xf>
    <xf numFmtId="0" fontId="11" fillId="2" borderId="6" xfId="2" applyNumberFormat="1" applyFont="1" applyFill="1" applyBorder="1" applyAlignment="1" applyProtection="1">
      <alignment horizontal="left" vertical="top" wrapText="1"/>
      <protection hidden="1"/>
    </xf>
    <xf numFmtId="0" fontId="11" fillId="2" borderId="5" xfId="0" applyNumberFormat="1" applyFont="1" applyFill="1" applyBorder="1" applyAlignment="1" applyProtection="1">
      <alignment horizontal="left" vertical="top" wrapText="1"/>
      <protection hidden="1"/>
    </xf>
    <xf numFmtId="171" fontId="11" fillId="2" borderId="11" xfId="0" applyNumberFormat="1" applyFont="1" applyFill="1" applyBorder="1" applyAlignment="1" applyProtection="1">
      <alignment horizontal="center" vertical="top" wrapText="1"/>
      <protection hidden="1"/>
    </xf>
    <xf numFmtId="171" fontId="11" fillId="2" borderId="6" xfId="0" applyNumberFormat="1" applyFont="1" applyFill="1" applyBorder="1" applyAlignment="1" applyProtection="1">
      <alignment horizontal="center" vertical="top" wrapText="1"/>
      <protection hidden="1"/>
    </xf>
    <xf numFmtId="0" fontId="9" fillId="2" borderId="0" xfId="0" applyNumberFormat="1" applyFont="1" applyFill="1" applyAlignment="1" applyProtection="1">
      <alignment horizontal="center" vertical="center" wrapText="1"/>
      <protection hidden="1"/>
    </xf>
    <xf numFmtId="168" fontId="11" fillId="2" borderId="11" xfId="0" applyNumberFormat="1" applyFont="1" applyFill="1" applyBorder="1" applyAlignment="1" applyProtection="1">
      <alignment horizontal="center" vertical="top" wrapText="1"/>
      <protection hidden="1"/>
    </xf>
    <xf numFmtId="168" fontId="11" fillId="2" borderId="6" xfId="0" applyNumberFormat="1" applyFont="1" applyFill="1" applyBorder="1" applyAlignment="1" applyProtection="1">
      <alignment horizontal="center" vertical="top" wrapText="1"/>
      <protection hidden="1"/>
    </xf>
    <xf numFmtId="170" fontId="11" fillId="2" borderId="11" xfId="0" applyNumberFormat="1" applyFont="1" applyFill="1" applyBorder="1" applyAlignment="1" applyProtection="1">
      <alignment horizontal="center" vertical="top" wrapText="1"/>
      <protection hidden="1"/>
    </xf>
    <xf numFmtId="170" fontId="11" fillId="2" borderId="6" xfId="0" applyNumberFormat="1" applyFont="1" applyFill="1" applyBorder="1" applyAlignment="1" applyProtection="1">
      <alignment horizontal="center" vertical="top" wrapText="1"/>
      <protection hidden="1"/>
    </xf>
    <xf numFmtId="169" fontId="11" fillId="2" borderId="11" xfId="0" applyNumberFormat="1" applyFont="1" applyFill="1" applyBorder="1" applyAlignment="1" applyProtection="1">
      <alignment horizontal="center" vertical="top" wrapText="1"/>
      <protection hidden="1"/>
    </xf>
    <xf numFmtId="169" fontId="11" fillId="2" borderId="6" xfId="0" applyNumberFormat="1" applyFont="1" applyFill="1" applyBorder="1" applyAlignment="1" applyProtection="1">
      <alignment horizontal="center" vertical="top" wrapText="1"/>
      <protection hidden="1"/>
    </xf>
    <xf numFmtId="0" fontId="6" fillId="2" borderId="0" xfId="0" applyNumberFormat="1" applyFont="1" applyFill="1" applyAlignment="1" applyProtection="1">
      <alignment horizontal="center" vertical="center" wrapText="1"/>
      <protection hidden="1"/>
    </xf>
  </cellXfs>
  <cellStyles count="3">
    <cellStyle name="Обычный" xfId="0" builtinId="0"/>
    <cellStyle name="Обычный 2" xfId="2"/>
    <cellStyle name="Текст предупреждения" xfId="1"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26"/>
  <sheetViews>
    <sheetView showGridLines="0" tabSelected="1" topLeftCell="U1" workbookViewId="0">
      <selection activeCell="Y7" sqref="Y7:Y8"/>
    </sheetView>
  </sheetViews>
  <sheetFormatPr defaultColWidth="9.140625" defaultRowHeight="12.75" x14ac:dyDescent="0.2"/>
  <cols>
    <col min="1" max="1" width="0.140625" style="9" customWidth="1"/>
    <col min="2" max="20" width="0" style="9" hidden="1" customWidth="1"/>
    <col min="21" max="21" width="12.85546875" style="66" customWidth="1"/>
    <col min="22" max="22" width="36.42578125" style="62" customWidth="1"/>
    <col min="23" max="23" width="72.85546875" style="62" customWidth="1"/>
    <col min="24" max="25" width="18.5703125" style="62" customWidth="1"/>
    <col min="26" max="26" width="12.85546875" style="9" customWidth="1"/>
    <col min="27" max="27" width="10.140625" style="9" customWidth="1"/>
    <col min="28" max="28" width="12.42578125" style="9" customWidth="1"/>
    <col min="29" max="29" width="11.7109375" style="9" customWidth="1"/>
    <col min="30" max="30" width="7.85546875" style="9" customWidth="1"/>
    <col min="31" max="32" width="0" style="9" hidden="1" customWidth="1"/>
    <col min="33" max="33" width="13.5703125" style="9" customWidth="1"/>
    <col min="34" max="34" width="0" style="9" hidden="1" customWidth="1"/>
    <col min="35" max="37" width="13.5703125" style="9" customWidth="1"/>
    <col min="38" max="38" width="0" style="9" hidden="1" customWidth="1"/>
    <col min="39" max="39" width="0.140625" style="9" customWidth="1"/>
    <col min="40" max="254" width="9.140625" style="9" customWidth="1"/>
    <col min="255" max="16384" width="9.140625" style="9"/>
  </cols>
  <sheetData>
    <row r="1" spans="1:39" ht="12.75" customHeight="1" x14ac:dyDescent="0.2">
      <c r="A1" s="11"/>
      <c r="B1" s="11"/>
      <c r="C1" s="11"/>
      <c r="D1" s="11"/>
      <c r="E1" s="11"/>
      <c r="F1" s="11"/>
      <c r="G1" s="11"/>
      <c r="H1" s="11"/>
      <c r="I1" s="11"/>
      <c r="J1" s="11"/>
      <c r="K1" s="11"/>
      <c r="L1" s="11"/>
      <c r="M1" s="11"/>
      <c r="N1" s="11"/>
      <c r="O1" s="11"/>
      <c r="P1" s="11"/>
      <c r="Q1" s="11"/>
      <c r="R1" s="11"/>
      <c r="S1" s="11"/>
      <c r="T1" s="11"/>
      <c r="U1" s="11"/>
      <c r="V1" s="58"/>
      <c r="W1" s="58"/>
      <c r="X1" s="58"/>
      <c r="Y1" s="58"/>
      <c r="Z1" s="11"/>
      <c r="AA1" s="11"/>
      <c r="AB1" s="11"/>
      <c r="AC1" s="11"/>
      <c r="AD1" s="11"/>
      <c r="AE1" s="11"/>
      <c r="AF1" s="11"/>
      <c r="AG1" s="11"/>
      <c r="AH1" s="11"/>
      <c r="AI1" s="11"/>
      <c r="AJ1" s="11"/>
      <c r="AK1" s="11"/>
      <c r="AL1" s="11"/>
      <c r="AM1" s="11" t="s">
        <v>2116</v>
      </c>
    </row>
    <row r="2" spans="1:39" ht="27" customHeight="1" x14ac:dyDescent="0.2">
      <c r="A2" s="11"/>
      <c r="B2" s="12"/>
      <c r="C2" s="12"/>
      <c r="D2" s="12"/>
      <c r="E2" s="12"/>
      <c r="F2" s="12"/>
      <c r="G2" s="12"/>
      <c r="H2" s="12"/>
      <c r="I2" s="12"/>
      <c r="J2" s="12"/>
      <c r="K2" s="12"/>
      <c r="L2" s="12"/>
      <c r="M2" s="12"/>
      <c r="N2" s="12"/>
      <c r="O2" s="12"/>
      <c r="P2" s="12"/>
      <c r="Q2" s="12"/>
      <c r="R2" s="12"/>
      <c r="S2" s="12"/>
      <c r="T2" s="12"/>
      <c r="U2" s="111" t="s">
        <v>2187</v>
      </c>
      <c r="V2" s="104"/>
      <c r="W2" s="104"/>
      <c r="X2" s="104"/>
      <c r="Y2" s="104"/>
      <c r="Z2" s="104"/>
      <c r="AA2" s="104"/>
      <c r="AB2" s="104"/>
      <c r="AC2" s="104"/>
      <c r="AD2" s="104"/>
      <c r="AE2" s="104"/>
      <c r="AF2" s="104"/>
      <c r="AG2" s="104"/>
      <c r="AH2" s="104"/>
      <c r="AI2" s="104"/>
      <c r="AJ2" s="104"/>
      <c r="AK2" s="104"/>
      <c r="AL2" s="13"/>
      <c r="AM2" s="11"/>
    </row>
    <row r="3" spans="1:39" ht="14.25" customHeight="1" x14ac:dyDescent="0.2">
      <c r="A3" s="11"/>
      <c r="B3" s="12"/>
      <c r="C3" s="12"/>
      <c r="D3" s="12"/>
      <c r="E3" s="12"/>
      <c r="F3" s="12"/>
      <c r="G3" s="12"/>
      <c r="H3" s="12"/>
      <c r="I3" s="12"/>
      <c r="J3" s="12"/>
      <c r="K3" s="12"/>
      <c r="L3" s="12"/>
      <c r="M3" s="12"/>
      <c r="N3" s="12"/>
      <c r="O3" s="12"/>
      <c r="P3" s="12"/>
      <c r="Q3" s="12"/>
      <c r="R3" s="12"/>
      <c r="S3" s="12"/>
      <c r="T3" s="12"/>
      <c r="U3" s="12"/>
      <c r="V3" s="59"/>
      <c r="W3" s="59"/>
      <c r="X3" s="59"/>
      <c r="Y3" s="59"/>
      <c r="Z3" s="12"/>
      <c r="AA3" s="12"/>
      <c r="AB3" s="12"/>
      <c r="AC3" s="12"/>
      <c r="AD3" s="12"/>
      <c r="AE3" s="12"/>
      <c r="AF3" s="12"/>
      <c r="AG3" s="12"/>
      <c r="AH3" s="12"/>
      <c r="AI3" s="12"/>
      <c r="AJ3" s="12"/>
      <c r="AK3" s="12"/>
      <c r="AL3" s="12"/>
      <c r="AM3" s="11"/>
    </row>
    <row r="4" spans="1:39" ht="22.5" customHeight="1" x14ac:dyDescent="0.2">
      <c r="A4" s="11"/>
      <c r="B4" s="12"/>
      <c r="C4" s="12"/>
      <c r="D4" s="12"/>
      <c r="E4" s="12"/>
      <c r="F4" s="12"/>
      <c r="G4" s="12"/>
      <c r="H4" s="12"/>
      <c r="I4" s="12"/>
      <c r="J4" s="12"/>
      <c r="K4" s="12"/>
      <c r="L4" s="12"/>
      <c r="M4" s="12"/>
      <c r="N4" s="12"/>
      <c r="O4" s="12"/>
      <c r="P4" s="12"/>
      <c r="Q4" s="12"/>
      <c r="R4" s="12"/>
      <c r="S4" s="12"/>
      <c r="T4" s="12"/>
      <c r="U4" s="81" t="s">
        <v>2117</v>
      </c>
      <c r="V4" s="81" t="s">
        <v>2118</v>
      </c>
      <c r="W4" s="81" t="s">
        <v>2119</v>
      </c>
      <c r="X4" s="81"/>
      <c r="Y4" s="81"/>
      <c r="Z4" s="81" t="s">
        <v>2120</v>
      </c>
      <c r="AA4" s="81"/>
      <c r="AB4" s="81"/>
      <c r="AC4" s="81"/>
      <c r="AD4" s="81"/>
      <c r="AE4" s="12"/>
      <c r="AF4" s="12"/>
      <c r="AG4" s="84" t="s">
        <v>2121</v>
      </c>
      <c r="AH4" s="85"/>
      <c r="AI4" s="85"/>
      <c r="AJ4" s="85"/>
      <c r="AK4" s="86"/>
      <c r="AL4" s="12"/>
      <c r="AM4" s="11"/>
    </row>
    <row r="5" spans="1:39" ht="37.5" customHeight="1" x14ac:dyDescent="0.2">
      <c r="A5" s="11"/>
      <c r="B5" s="11"/>
      <c r="C5" s="11"/>
      <c r="D5" s="11"/>
      <c r="E5" s="11"/>
      <c r="F5" s="11"/>
      <c r="G5" s="11"/>
      <c r="H5" s="11"/>
      <c r="I5" s="11"/>
      <c r="J5" s="11"/>
      <c r="K5" s="11"/>
      <c r="L5" s="11"/>
      <c r="M5" s="11"/>
      <c r="N5" s="11"/>
      <c r="O5" s="11"/>
      <c r="P5" s="11"/>
      <c r="Q5" s="11"/>
      <c r="R5" s="11"/>
      <c r="S5" s="11"/>
      <c r="T5" s="11"/>
      <c r="U5" s="81"/>
      <c r="V5" s="81"/>
      <c r="W5" s="81"/>
      <c r="X5" s="81"/>
      <c r="Y5" s="81"/>
      <c r="Z5" s="81" t="s">
        <v>2122</v>
      </c>
      <c r="AA5" s="81"/>
      <c r="AB5" s="81"/>
      <c r="AC5" s="81"/>
      <c r="AD5" s="81"/>
      <c r="AE5" s="11"/>
      <c r="AF5" s="11"/>
      <c r="AG5" s="87"/>
      <c r="AH5" s="88"/>
      <c r="AI5" s="88"/>
      <c r="AJ5" s="88"/>
      <c r="AK5" s="89"/>
      <c r="AL5" s="11"/>
      <c r="AM5" s="11"/>
    </row>
    <row r="6" spans="1:39" ht="21.75" customHeight="1" x14ac:dyDescent="0.2">
      <c r="A6" s="14"/>
      <c r="B6" s="15"/>
      <c r="C6" s="15"/>
      <c r="D6" s="15"/>
      <c r="E6" s="15"/>
      <c r="F6" s="15"/>
      <c r="G6" s="15"/>
      <c r="H6" s="15"/>
      <c r="I6" s="15"/>
      <c r="J6" s="15"/>
      <c r="K6" s="15"/>
      <c r="L6" s="15"/>
      <c r="M6" s="15"/>
      <c r="N6" s="15"/>
      <c r="O6" s="15"/>
      <c r="P6" s="15"/>
      <c r="Q6" s="15"/>
      <c r="R6" s="15"/>
      <c r="S6" s="16"/>
      <c r="T6" s="16"/>
      <c r="U6" s="81"/>
      <c r="V6" s="81"/>
      <c r="W6" s="81"/>
      <c r="X6" s="81"/>
      <c r="Y6" s="81"/>
      <c r="Z6" s="1" t="s">
        <v>2123</v>
      </c>
      <c r="AA6" s="2" t="s">
        <v>2124</v>
      </c>
      <c r="AB6" s="2" t="s">
        <v>2125</v>
      </c>
      <c r="AC6" s="1" t="s">
        <v>2126</v>
      </c>
      <c r="AD6" s="1" t="s">
        <v>2127</v>
      </c>
      <c r="AE6" s="17"/>
      <c r="AF6" s="18" t="s">
        <v>2115</v>
      </c>
      <c r="AG6" s="90"/>
      <c r="AH6" s="91"/>
      <c r="AI6" s="91"/>
      <c r="AJ6" s="91"/>
      <c r="AK6" s="92"/>
      <c r="AL6" s="19"/>
      <c r="AM6" s="11"/>
    </row>
    <row r="7" spans="1:39" ht="42.75" customHeight="1" x14ac:dyDescent="0.2">
      <c r="A7" s="14"/>
      <c r="B7" s="15"/>
      <c r="C7" s="15"/>
      <c r="D7" s="15"/>
      <c r="E7" s="15"/>
      <c r="F7" s="15"/>
      <c r="G7" s="15"/>
      <c r="H7" s="15"/>
      <c r="I7" s="15"/>
      <c r="J7" s="15"/>
      <c r="K7" s="15"/>
      <c r="L7" s="15"/>
      <c r="M7" s="15"/>
      <c r="N7" s="15"/>
      <c r="O7" s="15"/>
      <c r="P7" s="15"/>
      <c r="Q7" s="15"/>
      <c r="R7" s="15"/>
      <c r="S7" s="16"/>
      <c r="T7" s="16"/>
      <c r="U7" s="81"/>
      <c r="V7" s="81"/>
      <c r="W7" s="81" t="s">
        <v>2128</v>
      </c>
      <c r="X7" s="81" t="s">
        <v>2129</v>
      </c>
      <c r="Y7" s="81" t="s">
        <v>2130</v>
      </c>
      <c r="Z7" s="81" t="s">
        <v>2131</v>
      </c>
      <c r="AA7" s="81"/>
      <c r="AB7" s="81"/>
      <c r="AC7" s="81"/>
      <c r="AD7" s="81"/>
      <c r="AE7" s="20" t="s">
        <v>2108</v>
      </c>
      <c r="AF7" s="18"/>
      <c r="AG7" s="81" t="s">
        <v>2138</v>
      </c>
      <c r="AH7" s="81" t="s">
        <v>2132</v>
      </c>
      <c r="AI7" s="81" t="s">
        <v>2139</v>
      </c>
      <c r="AJ7" s="81" t="s">
        <v>2140</v>
      </c>
      <c r="AK7" s="81" t="s">
        <v>2141</v>
      </c>
      <c r="AL7" s="21" t="s">
        <v>2114</v>
      </c>
      <c r="AM7" s="11"/>
    </row>
    <row r="8" spans="1:39" ht="52.5" customHeight="1" x14ac:dyDescent="0.2">
      <c r="A8" s="14"/>
      <c r="B8" s="15"/>
      <c r="C8" s="15"/>
      <c r="D8" s="15"/>
      <c r="E8" s="15"/>
      <c r="F8" s="15"/>
      <c r="G8" s="15"/>
      <c r="H8" s="15"/>
      <c r="I8" s="15"/>
      <c r="J8" s="15"/>
      <c r="K8" s="15"/>
      <c r="L8" s="15"/>
      <c r="M8" s="15"/>
      <c r="N8" s="15"/>
      <c r="O8" s="15"/>
      <c r="P8" s="15"/>
      <c r="Q8" s="15"/>
      <c r="R8" s="15"/>
      <c r="S8" s="16"/>
      <c r="T8" s="16"/>
      <c r="U8" s="81"/>
      <c r="V8" s="81"/>
      <c r="W8" s="81"/>
      <c r="X8" s="81"/>
      <c r="Y8" s="81"/>
      <c r="Z8" s="78" t="s">
        <v>2133</v>
      </c>
      <c r="AA8" s="78" t="s">
        <v>2134</v>
      </c>
      <c r="AB8" s="78" t="s">
        <v>2135</v>
      </c>
      <c r="AC8" s="78" t="s">
        <v>2136</v>
      </c>
      <c r="AD8" s="78" t="s">
        <v>2137</v>
      </c>
      <c r="AE8" s="20"/>
      <c r="AF8" s="18"/>
      <c r="AG8" s="81"/>
      <c r="AH8" s="81"/>
      <c r="AI8" s="81"/>
      <c r="AJ8" s="81"/>
      <c r="AK8" s="81"/>
      <c r="AL8" s="21"/>
      <c r="AM8" s="11"/>
    </row>
    <row r="9" spans="1:39" ht="12.75" customHeight="1" x14ac:dyDescent="0.2">
      <c r="A9" s="11"/>
      <c r="B9" s="22"/>
      <c r="C9" s="22"/>
      <c r="D9" s="22"/>
      <c r="E9" s="22"/>
      <c r="F9" s="22"/>
      <c r="G9" s="23" t="s">
        <v>2113</v>
      </c>
      <c r="H9" s="22" t="s">
        <v>2112</v>
      </c>
      <c r="I9" s="22" t="s">
        <v>2111</v>
      </c>
      <c r="J9" s="22" t="s">
        <v>2110</v>
      </c>
      <c r="K9" s="22" t="s">
        <v>2109</v>
      </c>
      <c r="L9" s="22" t="s">
        <v>2108</v>
      </c>
      <c r="M9" s="22" t="s">
        <v>2107</v>
      </c>
      <c r="N9" s="22" t="s">
        <v>2106</v>
      </c>
      <c r="O9" s="23" t="s">
        <v>2105</v>
      </c>
      <c r="P9" s="23" t="s">
        <v>2104</v>
      </c>
      <c r="Q9" s="23" t="s">
        <v>2103</v>
      </c>
      <c r="R9" s="23" t="s">
        <v>2102</v>
      </c>
      <c r="S9" s="23" t="s">
        <v>2101</v>
      </c>
      <c r="T9" s="24"/>
      <c r="U9" s="25">
        <v>1</v>
      </c>
      <c r="V9" s="25">
        <v>2</v>
      </c>
      <c r="W9" s="25">
        <v>3</v>
      </c>
      <c r="X9" s="25">
        <v>4</v>
      </c>
      <c r="Y9" s="25">
        <v>5</v>
      </c>
      <c r="Z9" s="25">
        <v>6</v>
      </c>
      <c r="AA9" s="25">
        <v>7</v>
      </c>
      <c r="AB9" s="25">
        <v>8</v>
      </c>
      <c r="AC9" s="25">
        <v>9</v>
      </c>
      <c r="AD9" s="25">
        <v>10</v>
      </c>
      <c r="AE9" s="24">
        <v>11</v>
      </c>
      <c r="AF9" s="24">
        <v>12</v>
      </c>
      <c r="AG9" s="23">
        <v>11</v>
      </c>
      <c r="AH9" s="22">
        <v>16</v>
      </c>
      <c r="AI9" s="25">
        <v>12</v>
      </c>
      <c r="AJ9" s="25">
        <v>13</v>
      </c>
      <c r="AK9" s="25">
        <v>14</v>
      </c>
      <c r="AL9" s="24">
        <v>20</v>
      </c>
      <c r="AM9" s="11"/>
    </row>
    <row r="10" spans="1:39" ht="67.5" customHeight="1" x14ac:dyDescent="0.2">
      <c r="A10" s="5"/>
      <c r="B10" s="94">
        <v>400000000</v>
      </c>
      <c r="C10" s="94"/>
      <c r="D10" s="94"/>
      <c r="E10" s="94"/>
      <c r="F10" s="94"/>
      <c r="G10" s="26">
        <v>925</v>
      </c>
      <c r="H10" s="95"/>
      <c r="I10" s="95"/>
      <c r="J10" s="95"/>
      <c r="K10" s="95"/>
      <c r="L10" s="95"/>
      <c r="M10" s="95"/>
      <c r="N10" s="27" t="s">
        <v>6</v>
      </c>
      <c r="O10" s="6" t="s">
        <v>5</v>
      </c>
      <c r="P10" s="6" t="s">
        <v>4</v>
      </c>
      <c r="Q10" s="6" t="s">
        <v>3</v>
      </c>
      <c r="R10" s="6" t="s">
        <v>2</v>
      </c>
      <c r="S10" s="6">
        <v>0</v>
      </c>
      <c r="T10" s="28"/>
      <c r="U10" s="37" t="s">
        <v>2100</v>
      </c>
      <c r="V10" s="60" t="s">
        <v>2099</v>
      </c>
      <c r="W10" s="60" t="s">
        <v>22</v>
      </c>
      <c r="X10" s="60" t="s">
        <v>22</v>
      </c>
      <c r="Y10" s="60" t="s">
        <v>22</v>
      </c>
      <c r="Z10" s="38" t="s">
        <v>22</v>
      </c>
      <c r="AA10" s="39" t="s">
        <v>22</v>
      </c>
      <c r="AB10" s="39" t="s">
        <v>22</v>
      </c>
      <c r="AC10" s="40" t="s">
        <v>22</v>
      </c>
      <c r="AD10" s="38" t="s">
        <v>22</v>
      </c>
      <c r="AE10" s="96"/>
      <c r="AF10" s="97"/>
      <c r="AG10" s="34">
        <f>21684960.1+1677.5</f>
        <v>21686637.600000001</v>
      </c>
      <c r="AH10" s="35"/>
      <c r="AI10" s="36">
        <v>39498252.5</v>
      </c>
      <c r="AJ10" s="36">
        <v>28282096.699999999</v>
      </c>
      <c r="AK10" s="34">
        <v>26371367.5</v>
      </c>
      <c r="AL10" s="10" t="s">
        <v>22</v>
      </c>
      <c r="AM10" s="8"/>
    </row>
    <row r="11" spans="1:39" ht="91.5" customHeight="1" x14ac:dyDescent="0.2">
      <c r="A11" s="5"/>
      <c r="B11" s="76"/>
      <c r="C11" s="76"/>
      <c r="D11" s="76"/>
      <c r="E11" s="76"/>
      <c r="F11" s="76"/>
      <c r="G11" s="26"/>
      <c r="H11" s="77"/>
      <c r="I11" s="77"/>
      <c r="J11" s="77"/>
      <c r="K11" s="77"/>
      <c r="L11" s="77"/>
      <c r="M11" s="77"/>
      <c r="N11" s="27"/>
      <c r="O11" s="6"/>
      <c r="P11" s="6"/>
      <c r="Q11" s="6"/>
      <c r="R11" s="6"/>
      <c r="S11" s="6"/>
      <c r="T11" s="28"/>
      <c r="U11" s="37" t="s">
        <v>2098</v>
      </c>
      <c r="V11" s="60" t="s">
        <v>2097</v>
      </c>
      <c r="W11" s="60" t="s">
        <v>22</v>
      </c>
      <c r="X11" s="60" t="s">
        <v>22</v>
      </c>
      <c r="Y11" s="60" t="s">
        <v>22</v>
      </c>
      <c r="Z11" s="38" t="s">
        <v>22</v>
      </c>
      <c r="AA11" s="39" t="s">
        <v>22</v>
      </c>
      <c r="AB11" s="39" t="s">
        <v>22</v>
      </c>
      <c r="AC11" s="40" t="s">
        <v>22</v>
      </c>
      <c r="AD11" s="38" t="s">
        <v>22</v>
      </c>
      <c r="AE11" s="96"/>
      <c r="AF11" s="97"/>
      <c r="AG11" s="34">
        <f>15278279.5+1677.5</f>
        <v>15279957</v>
      </c>
      <c r="AH11" s="35"/>
      <c r="AI11" s="36">
        <f>AI12+AI16+AI48+AI74+AI100+AI119+AI135+AI138+AI147+AI149+AI155+AI258+AI267+AI291+AI324+AI330+AI339+AI345+AI352+AI359+AI412+AI420+AI423+AI432+AI437+AI440+AI443+AI447+AI453+AI471+AI473+142.2-727</f>
        <v>32312908.499999996</v>
      </c>
      <c r="AJ11" s="36">
        <f>AJ12+AJ16+AJ48+AJ74+AJ100+AJ119+AJ135+AJ138+AJ147+AJ149+AJ155+AJ258+AJ267+AJ291+AJ324+AJ330+AJ339+AJ345+AJ352+AJ359+AJ412+AJ420+AJ423+AJ432+AJ437+AJ440+AJ443+AJ447+AJ453+AJ471+AJ473+100146.1-743.8</f>
        <v>21312109.5</v>
      </c>
      <c r="AK11" s="36">
        <f>AK12+AK16+AK48+AK74+AK100+AK119+AK135+AK138+AK147+AK149+AK155+AK258+AK267+AK291+AK324+AK330+AK339+AK345+AK352+AK359+AK412+AK420+AK423+AK432+AK437+AK440+AK443+AK447+AK453+AK471+AK473+127.4-743.8</f>
        <v>19293304</v>
      </c>
      <c r="AL11" s="3" t="e">
        <f>AL12+AL16+AL48+AL74+AL100+AL119+AL135+AL138+AL147+AL149+AL155+AL258+AL267+AL291+AL324+AL330+AL339+AL345+AL352+AL359+AL412+AL420+AL423+AL432+AL437+AL440+AL443+AL447+AL453+AL471+AL473</f>
        <v>#VALUE!</v>
      </c>
      <c r="AM11" s="8"/>
    </row>
    <row r="12" spans="1:39" ht="96.75" customHeight="1" x14ac:dyDescent="0.2">
      <c r="A12" s="5"/>
      <c r="B12" s="94">
        <v>401000001</v>
      </c>
      <c r="C12" s="94"/>
      <c r="D12" s="94"/>
      <c r="E12" s="94"/>
      <c r="F12" s="94"/>
      <c r="G12" s="26">
        <v>905</v>
      </c>
      <c r="H12" s="95"/>
      <c r="I12" s="95"/>
      <c r="J12" s="95"/>
      <c r="K12" s="95"/>
      <c r="L12" s="95"/>
      <c r="M12" s="95"/>
      <c r="N12" s="27" t="s">
        <v>2086</v>
      </c>
      <c r="O12" s="6" t="s">
        <v>1680</v>
      </c>
      <c r="P12" s="6" t="s">
        <v>2084</v>
      </c>
      <c r="Q12" s="6" t="s">
        <v>2083</v>
      </c>
      <c r="R12" s="6" t="s">
        <v>2082</v>
      </c>
      <c r="S12" s="6">
        <v>0</v>
      </c>
      <c r="T12" s="28"/>
      <c r="U12" s="37" t="s">
        <v>2096</v>
      </c>
      <c r="V12" s="60" t="s">
        <v>2086</v>
      </c>
      <c r="W12" s="60" t="s">
        <v>22</v>
      </c>
      <c r="X12" s="60" t="s">
        <v>22</v>
      </c>
      <c r="Y12" s="60" t="s">
        <v>22</v>
      </c>
      <c r="Z12" s="38" t="s">
        <v>22</v>
      </c>
      <c r="AA12" s="39" t="s">
        <v>22</v>
      </c>
      <c r="AB12" s="39" t="s">
        <v>22</v>
      </c>
      <c r="AC12" s="40" t="s">
        <v>22</v>
      </c>
      <c r="AD12" s="38" t="s">
        <v>22</v>
      </c>
      <c r="AE12" s="96"/>
      <c r="AF12" s="97"/>
      <c r="AG12" s="34">
        <v>272515</v>
      </c>
      <c r="AH12" s="35"/>
      <c r="AI12" s="36">
        <f>167000-100000-49584.9</f>
        <v>17415.099999999999</v>
      </c>
      <c r="AJ12" s="36">
        <f>400000-320000+315982.3</f>
        <v>395982.3</v>
      </c>
      <c r="AK12" s="34">
        <f>1079465.9-999465.9+757667.6</f>
        <v>837667.59999999986</v>
      </c>
      <c r="AL12" s="10" t="s">
        <v>22</v>
      </c>
      <c r="AM12" s="8"/>
    </row>
    <row r="13" spans="1:39" ht="45" customHeight="1" x14ac:dyDescent="0.2">
      <c r="A13" s="5"/>
      <c r="B13" s="76">
        <v>400000000</v>
      </c>
      <c r="C13" s="76">
        <v>401000000</v>
      </c>
      <c r="D13" s="76">
        <v>401000000</v>
      </c>
      <c r="E13" s="76">
        <v>401000000</v>
      </c>
      <c r="F13" s="77">
        <v>401000001</v>
      </c>
      <c r="G13" s="6">
        <v>0</v>
      </c>
      <c r="H13" s="6">
        <v>0</v>
      </c>
      <c r="I13" s="77">
        <v>0</v>
      </c>
      <c r="J13" s="4" t="s">
        <v>2090</v>
      </c>
      <c r="K13" s="6">
        <v>0</v>
      </c>
      <c r="L13" s="6"/>
      <c r="M13" s="6">
        <v>9999</v>
      </c>
      <c r="N13" s="77" t="s">
        <v>2086</v>
      </c>
      <c r="O13" s="6" t="s">
        <v>2094</v>
      </c>
      <c r="P13" s="6" t="s">
        <v>2093</v>
      </c>
      <c r="Q13" s="6" t="s">
        <v>2092</v>
      </c>
      <c r="R13" s="6" t="s">
        <v>2091</v>
      </c>
      <c r="S13" s="6">
        <v>0</v>
      </c>
      <c r="T13" s="6" t="s">
        <v>2095</v>
      </c>
      <c r="U13" s="74">
        <v>401000001</v>
      </c>
      <c r="V13" s="72" t="s">
        <v>2094</v>
      </c>
      <c r="W13" s="72" t="s">
        <v>2093</v>
      </c>
      <c r="X13" s="72" t="s">
        <v>2092</v>
      </c>
      <c r="Y13" s="72" t="s">
        <v>2091</v>
      </c>
      <c r="Z13" s="73">
        <v>0</v>
      </c>
      <c r="AA13" s="41">
        <v>0</v>
      </c>
      <c r="AB13" s="41">
        <v>0</v>
      </c>
      <c r="AC13" s="42" t="s">
        <v>2090</v>
      </c>
      <c r="AD13" s="73">
        <v>0</v>
      </c>
      <c r="AE13" s="43"/>
      <c r="AF13" s="44"/>
      <c r="AG13" s="45">
        <v>0</v>
      </c>
      <c r="AH13" s="44"/>
      <c r="AI13" s="45">
        <v>0</v>
      </c>
      <c r="AJ13" s="45">
        <v>315982.3</v>
      </c>
      <c r="AK13" s="45">
        <v>757667.6</v>
      </c>
      <c r="AL13" s="7">
        <v>600</v>
      </c>
      <c r="AM13" s="8"/>
    </row>
    <row r="14" spans="1:39" ht="48.75" customHeight="1" x14ac:dyDescent="0.2">
      <c r="A14" s="5"/>
      <c r="B14" s="76">
        <v>400000000</v>
      </c>
      <c r="C14" s="76">
        <v>401000000</v>
      </c>
      <c r="D14" s="76">
        <v>401000000</v>
      </c>
      <c r="E14" s="76">
        <v>401000000</v>
      </c>
      <c r="F14" s="77">
        <v>401000001</v>
      </c>
      <c r="G14" s="6">
        <v>902</v>
      </c>
      <c r="H14" s="6">
        <v>1</v>
      </c>
      <c r="I14" s="77">
        <v>13</v>
      </c>
      <c r="J14" s="4" t="s">
        <v>2087</v>
      </c>
      <c r="K14" s="6">
        <v>800</v>
      </c>
      <c r="L14" s="6"/>
      <c r="M14" s="6">
        <v>902883001</v>
      </c>
      <c r="N14" s="77" t="s">
        <v>2086</v>
      </c>
      <c r="O14" s="6" t="s">
        <v>2088</v>
      </c>
      <c r="P14" s="6" t="s">
        <v>22</v>
      </c>
      <c r="Q14" s="6" t="s">
        <v>22</v>
      </c>
      <c r="R14" s="6" t="s">
        <v>22</v>
      </c>
      <c r="S14" s="6">
        <v>800</v>
      </c>
      <c r="T14" s="6" t="s">
        <v>2089</v>
      </c>
      <c r="U14" s="74">
        <v>401000001</v>
      </c>
      <c r="V14" s="72" t="s">
        <v>2088</v>
      </c>
      <c r="W14" s="79" t="s">
        <v>2184</v>
      </c>
      <c r="X14" s="79" t="s">
        <v>2185</v>
      </c>
      <c r="Y14" s="79" t="s">
        <v>2186</v>
      </c>
      <c r="Z14" s="73">
        <v>902</v>
      </c>
      <c r="AA14" s="41">
        <v>1</v>
      </c>
      <c r="AB14" s="41">
        <v>13</v>
      </c>
      <c r="AC14" s="42" t="s">
        <v>2087</v>
      </c>
      <c r="AD14" s="73">
        <v>800</v>
      </c>
      <c r="AE14" s="43"/>
      <c r="AF14" s="44"/>
      <c r="AG14" s="45">
        <v>0</v>
      </c>
      <c r="AH14" s="44"/>
      <c r="AI14" s="45">
        <v>0</v>
      </c>
      <c r="AJ14" s="45">
        <v>0</v>
      </c>
      <c r="AK14" s="45">
        <v>0</v>
      </c>
      <c r="AL14" s="7">
        <v>600</v>
      </c>
      <c r="AM14" s="8"/>
    </row>
    <row r="15" spans="1:39" ht="95.25" customHeight="1" x14ac:dyDescent="0.2">
      <c r="A15" s="5"/>
      <c r="B15" s="76">
        <v>400000000</v>
      </c>
      <c r="C15" s="76">
        <v>401000000</v>
      </c>
      <c r="D15" s="76">
        <v>401000000</v>
      </c>
      <c r="E15" s="76">
        <v>401000000</v>
      </c>
      <c r="F15" s="77">
        <v>401000001</v>
      </c>
      <c r="G15" s="6">
        <v>905</v>
      </c>
      <c r="H15" s="6">
        <v>1</v>
      </c>
      <c r="I15" s="77">
        <v>11</v>
      </c>
      <c r="J15" s="4" t="s">
        <v>1681</v>
      </c>
      <c r="K15" s="6">
        <v>800</v>
      </c>
      <c r="L15" s="6"/>
      <c r="M15" s="6">
        <v>905331001</v>
      </c>
      <c r="N15" s="77" t="s">
        <v>2086</v>
      </c>
      <c r="O15" s="6" t="s">
        <v>1680</v>
      </c>
      <c r="P15" s="6" t="s">
        <v>2084</v>
      </c>
      <c r="Q15" s="6" t="s">
        <v>2083</v>
      </c>
      <c r="R15" s="6" t="s">
        <v>2082</v>
      </c>
      <c r="S15" s="6">
        <v>800</v>
      </c>
      <c r="T15" s="6" t="s">
        <v>2085</v>
      </c>
      <c r="U15" s="74">
        <v>401000001</v>
      </c>
      <c r="V15" s="72" t="s">
        <v>1680</v>
      </c>
      <c r="W15" s="72" t="s">
        <v>2183</v>
      </c>
      <c r="X15" s="72" t="s">
        <v>2083</v>
      </c>
      <c r="Y15" s="72" t="s">
        <v>2082</v>
      </c>
      <c r="Z15" s="73">
        <v>905</v>
      </c>
      <c r="AA15" s="41">
        <v>1</v>
      </c>
      <c r="AB15" s="41">
        <v>11</v>
      </c>
      <c r="AC15" s="42" t="s">
        <v>1681</v>
      </c>
      <c r="AD15" s="73">
        <v>800</v>
      </c>
      <c r="AE15" s="43"/>
      <c r="AF15" s="44"/>
      <c r="AG15" s="45">
        <v>272515</v>
      </c>
      <c r="AH15" s="44"/>
      <c r="AI15" s="45">
        <f>67000-49584.9</f>
        <v>17415.099999999999</v>
      </c>
      <c r="AJ15" s="45">
        <v>80000</v>
      </c>
      <c r="AK15" s="45">
        <v>80000</v>
      </c>
      <c r="AL15" s="7">
        <v>600</v>
      </c>
      <c r="AM15" s="8"/>
    </row>
    <row r="16" spans="1:39" ht="58.5" customHeight="1" x14ac:dyDescent="0.2">
      <c r="A16" s="5"/>
      <c r="B16" s="94">
        <v>401000003</v>
      </c>
      <c r="C16" s="94"/>
      <c r="D16" s="94"/>
      <c r="E16" s="94"/>
      <c r="F16" s="94"/>
      <c r="G16" s="26">
        <v>992</v>
      </c>
      <c r="H16" s="95"/>
      <c r="I16" s="95"/>
      <c r="J16" s="95"/>
      <c r="K16" s="95"/>
      <c r="L16" s="95"/>
      <c r="M16" s="95"/>
      <c r="N16" s="27" t="s">
        <v>1986</v>
      </c>
      <c r="O16" s="6" t="s">
        <v>1683</v>
      </c>
      <c r="P16" s="6" t="s">
        <v>1984</v>
      </c>
      <c r="Q16" s="6" t="s">
        <v>1983</v>
      </c>
      <c r="R16" s="6" t="s">
        <v>1982</v>
      </c>
      <c r="S16" s="6">
        <v>0</v>
      </c>
      <c r="T16" s="28"/>
      <c r="U16" s="37" t="s">
        <v>2081</v>
      </c>
      <c r="V16" s="60" t="s">
        <v>1986</v>
      </c>
      <c r="W16" s="60" t="s">
        <v>22</v>
      </c>
      <c r="X16" s="60" t="s">
        <v>22</v>
      </c>
      <c r="Y16" s="60" t="s">
        <v>22</v>
      </c>
      <c r="Z16" s="38" t="s">
        <v>22</v>
      </c>
      <c r="AA16" s="39" t="s">
        <v>22</v>
      </c>
      <c r="AB16" s="39" t="s">
        <v>22</v>
      </c>
      <c r="AC16" s="40" t="s">
        <v>22</v>
      </c>
      <c r="AD16" s="38" t="s">
        <v>22</v>
      </c>
      <c r="AE16" s="96"/>
      <c r="AF16" s="97"/>
      <c r="AG16" s="34">
        <v>367039.1</v>
      </c>
      <c r="AH16" s="35"/>
      <c r="AI16" s="36">
        <f>146793-20000</f>
        <v>126793</v>
      </c>
      <c r="AJ16" s="36">
        <v>179844</v>
      </c>
      <c r="AK16" s="34">
        <v>206773.6</v>
      </c>
      <c r="AL16" s="10" t="s">
        <v>22</v>
      </c>
      <c r="AM16" s="8"/>
    </row>
    <row r="17" spans="1:39" ht="89.25" customHeight="1" x14ac:dyDescent="0.2">
      <c r="A17" s="5"/>
      <c r="B17" s="76">
        <v>400000000</v>
      </c>
      <c r="C17" s="76">
        <v>401000000</v>
      </c>
      <c r="D17" s="76">
        <v>401000000</v>
      </c>
      <c r="E17" s="76">
        <v>401000000</v>
      </c>
      <c r="F17" s="77">
        <v>401000003</v>
      </c>
      <c r="G17" s="6">
        <v>902</v>
      </c>
      <c r="H17" s="6">
        <v>1</v>
      </c>
      <c r="I17" s="77">
        <v>13</v>
      </c>
      <c r="J17" s="4" t="s">
        <v>2011</v>
      </c>
      <c r="K17" s="6">
        <v>200</v>
      </c>
      <c r="L17" s="6"/>
      <c r="M17" s="6">
        <v>902781001</v>
      </c>
      <c r="N17" s="77" t="s">
        <v>1986</v>
      </c>
      <c r="O17" s="6" t="s">
        <v>2016</v>
      </c>
      <c r="P17" s="6" t="s">
        <v>2015</v>
      </c>
      <c r="Q17" s="6" t="s">
        <v>2079</v>
      </c>
      <c r="R17" s="6" t="s">
        <v>2013</v>
      </c>
      <c r="S17" s="6">
        <v>200</v>
      </c>
      <c r="T17" s="6" t="s">
        <v>2080</v>
      </c>
      <c r="U17" s="74">
        <v>401000003</v>
      </c>
      <c r="V17" s="72" t="s">
        <v>2016</v>
      </c>
      <c r="W17" s="72" t="s">
        <v>2015</v>
      </c>
      <c r="X17" s="72" t="s">
        <v>2079</v>
      </c>
      <c r="Y17" s="72" t="s">
        <v>2013</v>
      </c>
      <c r="Z17" s="73">
        <v>902</v>
      </c>
      <c r="AA17" s="41">
        <v>1</v>
      </c>
      <c r="AB17" s="41">
        <v>13</v>
      </c>
      <c r="AC17" s="42" t="s">
        <v>2011</v>
      </c>
      <c r="AD17" s="73">
        <v>200</v>
      </c>
      <c r="AE17" s="43"/>
      <c r="AF17" s="44"/>
      <c r="AG17" s="45">
        <v>494.1</v>
      </c>
      <c r="AH17" s="44"/>
      <c r="AI17" s="45">
        <v>302.7</v>
      </c>
      <c r="AJ17" s="45">
        <v>176</v>
      </c>
      <c r="AK17" s="45">
        <v>176</v>
      </c>
      <c r="AL17" s="7">
        <v>600</v>
      </c>
      <c r="AM17" s="8"/>
    </row>
    <row r="18" spans="1:39" ht="117" customHeight="1" x14ac:dyDescent="0.2">
      <c r="A18" s="5"/>
      <c r="B18" s="76">
        <v>400000000</v>
      </c>
      <c r="C18" s="76">
        <v>401000000</v>
      </c>
      <c r="D18" s="76">
        <v>401000000</v>
      </c>
      <c r="E18" s="76">
        <v>401000000</v>
      </c>
      <c r="F18" s="77">
        <v>401000003</v>
      </c>
      <c r="G18" s="6">
        <v>902</v>
      </c>
      <c r="H18" s="6">
        <v>1</v>
      </c>
      <c r="I18" s="77">
        <v>13</v>
      </c>
      <c r="J18" s="4" t="s">
        <v>1981</v>
      </c>
      <c r="K18" s="6">
        <v>800</v>
      </c>
      <c r="L18" s="6"/>
      <c r="M18" s="6">
        <v>902529004</v>
      </c>
      <c r="N18" s="77" t="s">
        <v>1986</v>
      </c>
      <c r="O18" s="6" t="s">
        <v>1683</v>
      </c>
      <c r="P18" s="6" t="s">
        <v>2077</v>
      </c>
      <c r="Q18" s="6" t="s">
        <v>2076</v>
      </c>
      <c r="R18" s="6" t="s">
        <v>2075</v>
      </c>
      <c r="S18" s="6">
        <v>800</v>
      </c>
      <c r="T18" s="6" t="s">
        <v>2078</v>
      </c>
      <c r="U18" s="74">
        <v>401000003</v>
      </c>
      <c r="V18" s="72" t="s">
        <v>1683</v>
      </c>
      <c r="W18" s="72" t="s">
        <v>2077</v>
      </c>
      <c r="X18" s="72" t="s">
        <v>2076</v>
      </c>
      <c r="Y18" s="72" t="s">
        <v>2075</v>
      </c>
      <c r="Z18" s="73">
        <v>902</v>
      </c>
      <c r="AA18" s="41">
        <v>1</v>
      </c>
      <c r="AB18" s="41">
        <v>13</v>
      </c>
      <c r="AC18" s="42" t="s">
        <v>1981</v>
      </c>
      <c r="AD18" s="73">
        <v>800</v>
      </c>
      <c r="AE18" s="43"/>
      <c r="AF18" s="44"/>
      <c r="AG18" s="45">
        <v>28819.7</v>
      </c>
      <c r="AH18" s="44"/>
      <c r="AI18" s="45">
        <v>0</v>
      </c>
      <c r="AJ18" s="45">
        <v>0</v>
      </c>
      <c r="AK18" s="45">
        <v>0</v>
      </c>
      <c r="AL18" s="7">
        <v>600</v>
      </c>
      <c r="AM18" s="8"/>
    </row>
    <row r="19" spans="1:39" ht="156" customHeight="1" x14ac:dyDescent="0.2">
      <c r="A19" s="5"/>
      <c r="B19" s="76">
        <v>400000000</v>
      </c>
      <c r="C19" s="76">
        <v>401000000</v>
      </c>
      <c r="D19" s="76">
        <v>401000000</v>
      </c>
      <c r="E19" s="76">
        <v>401000000</v>
      </c>
      <c r="F19" s="77">
        <v>401000003</v>
      </c>
      <c r="G19" s="6">
        <v>902</v>
      </c>
      <c r="H19" s="6">
        <v>4</v>
      </c>
      <c r="I19" s="77">
        <v>12</v>
      </c>
      <c r="J19" s="4" t="s">
        <v>2071</v>
      </c>
      <c r="K19" s="6">
        <v>200</v>
      </c>
      <c r="L19" s="6"/>
      <c r="M19" s="6">
        <v>902135001</v>
      </c>
      <c r="N19" s="77" t="s">
        <v>1986</v>
      </c>
      <c r="O19" s="6" t="s">
        <v>2073</v>
      </c>
      <c r="P19" s="6" t="s">
        <v>1003</v>
      </c>
      <c r="Q19" s="6" t="s">
        <v>2072</v>
      </c>
      <c r="R19" s="6" t="s">
        <v>1001</v>
      </c>
      <c r="S19" s="6">
        <v>200</v>
      </c>
      <c r="T19" s="6" t="s">
        <v>2074</v>
      </c>
      <c r="U19" s="74">
        <v>401000003</v>
      </c>
      <c r="V19" s="72" t="s">
        <v>2073</v>
      </c>
      <c r="W19" s="72" t="s">
        <v>1003</v>
      </c>
      <c r="X19" s="72" t="s">
        <v>2072</v>
      </c>
      <c r="Y19" s="72" t="s">
        <v>1001</v>
      </c>
      <c r="Z19" s="73">
        <v>902</v>
      </c>
      <c r="AA19" s="41">
        <v>4</v>
      </c>
      <c r="AB19" s="41">
        <v>12</v>
      </c>
      <c r="AC19" s="42" t="s">
        <v>2071</v>
      </c>
      <c r="AD19" s="73">
        <v>200</v>
      </c>
      <c r="AE19" s="43"/>
      <c r="AF19" s="44"/>
      <c r="AG19" s="45">
        <v>550</v>
      </c>
      <c r="AH19" s="44"/>
      <c r="AI19" s="45">
        <v>500</v>
      </c>
      <c r="AJ19" s="45">
        <v>0</v>
      </c>
      <c r="AK19" s="45">
        <v>0</v>
      </c>
      <c r="AL19" s="7">
        <v>600</v>
      </c>
      <c r="AM19" s="8"/>
    </row>
    <row r="20" spans="1:39" ht="84" customHeight="1" x14ac:dyDescent="0.2">
      <c r="A20" s="5"/>
      <c r="B20" s="76">
        <v>400000000</v>
      </c>
      <c r="C20" s="76">
        <v>401000000</v>
      </c>
      <c r="D20" s="76">
        <v>401000000</v>
      </c>
      <c r="E20" s="76">
        <v>401000000</v>
      </c>
      <c r="F20" s="77">
        <v>401000003</v>
      </c>
      <c r="G20" s="6">
        <v>905</v>
      </c>
      <c r="H20" s="6">
        <v>1</v>
      </c>
      <c r="I20" s="77">
        <v>13</v>
      </c>
      <c r="J20" s="4" t="s">
        <v>1682</v>
      </c>
      <c r="K20" s="6">
        <v>800</v>
      </c>
      <c r="L20" s="6"/>
      <c r="M20" s="6">
        <v>905330001</v>
      </c>
      <c r="N20" s="77" t="s">
        <v>1986</v>
      </c>
      <c r="O20" s="6" t="s">
        <v>1683</v>
      </c>
      <c r="P20" s="6" t="s">
        <v>2069</v>
      </c>
      <c r="Q20" s="6" t="s">
        <v>2068</v>
      </c>
      <c r="R20" s="6" t="s">
        <v>2067</v>
      </c>
      <c r="S20" s="6">
        <v>800</v>
      </c>
      <c r="T20" s="6" t="s">
        <v>2070</v>
      </c>
      <c r="U20" s="74">
        <v>401000003</v>
      </c>
      <c r="V20" s="72" t="s">
        <v>1683</v>
      </c>
      <c r="W20" s="72" t="s">
        <v>2069</v>
      </c>
      <c r="X20" s="72" t="s">
        <v>2068</v>
      </c>
      <c r="Y20" s="72" t="s">
        <v>2067</v>
      </c>
      <c r="Z20" s="73">
        <v>905</v>
      </c>
      <c r="AA20" s="41">
        <v>1</v>
      </c>
      <c r="AB20" s="41">
        <v>13</v>
      </c>
      <c r="AC20" s="42" t="s">
        <v>1682</v>
      </c>
      <c r="AD20" s="73">
        <v>800</v>
      </c>
      <c r="AE20" s="43"/>
      <c r="AF20" s="44"/>
      <c r="AG20" s="45">
        <v>239912.8</v>
      </c>
      <c r="AH20" s="44"/>
      <c r="AI20" s="45">
        <v>0</v>
      </c>
      <c r="AJ20" s="45">
        <v>67710.399999999994</v>
      </c>
      <c r="AK20" s="45">
        <v>100000</v>
      </c>
      <c r="AL20" s="7">
        <v>600</v>
      </c>
      <c r="AM20" s="8"/>
    </row>
    <row r="21" spans="1:39" ht="90.75" customHeight="1" x14ac:dyDescent="0.2">
      <c r="A21" s="5"/>
      <c r="B21" s="76">
        <v>400000000</v>
      </c>
      <c r="C21" s="76">
        <v>401000000</v>
      </c>
      <c r="D21" s="76">
        <v>401000000</v>
      </c>
      <c r="E21" s="76">
        <v>401000000</v>
      </c>
      <c r="F21" s="77">
        <v>401000003</v>
      </c>
      <c r="G21" s="6">
        <v>918</v>
      </c>
      <c r="H21" s="6">
        <v>1</v>
      </c>
      <c r="I21" s="77">
        <v>13</v>
      </c>
      <c r="J21" s="4" t="s">
        <v>2011</v>
      </c>
      <c r="K21" s="6">
        <v>200</v>
      </c>
      <c r="L21" s="6"/>
      <c r="M21" s="6">
        <v>918779001</v>
      </c>
      <c r="N21" s="77" t="s">
        <v>1986</v>
      </c>
      <c r="O21" s="6" t="s">
        <v>2016</v>
      </c>
      <c r="P21" s="6" t="s">
        <v>2015</v>
      </c>
      <c r="Q21" s="6" t="s">
        <v>2065</v>
      </c>
      <c r="R21" s="6" t="s">
        <v>2013</v>
      </c>
      <c r="S21" s="6">
        <v>200</v>
      </c>
      <c r="T21" s="6" t="s">
        <v>2066</v>
      </c>
      <c r="U21" s="74">
        <v>401000003</v>
      </c>
      <c r="V21" s="72" t="s">
        <v>2016</v>
      </c>
      <c r="W21" s="72" t="s">
        <v>2015</v>
      </c>
      <c r="X21" s="72" t="s">
        <v>2065</v>
      </c>
      <c r="Y21" s="72" t="s">
        <v>2013</v>
      </c>
      <c r="Z21" s="73">
        <v>918</v>
      </c>
      <c r="AA21" s="41">
        <v>1</v>
      </c>
      <c r="AB21" s="41">
        <v>13</v>
      </c>
      <c r="AC21" s="42" t="s">
        <v>2011</v>
      </c>
      <c r="AD21" s="73">
        <v>200</v>
      </c>
      <c r="AE21" s="43"/>
      <c r="AF21" s="44"/>
      <c r="AG21" s="45">
        <v>208.4</v>
      </c>
      <c r="AH21" s="44"/>
      <c r="AI21" s="45">
        <v>0</v>
      </c>
      <c r="AJ21" s="45">
        <v>0</v>
      </c>
      <c r="AK21" s="45">
        <v>0</v>
      </c>
      <c r="AL21" s="7">
        <v>600</v>
      </c>
      <c r="AM21" s="8"/>
    </row>
    <row r="22" spans="1:39" ht="118.5" customHeight="1" x14ac:dyDescent="0.2">
      <c r="A22" s="5"/>
      <c r="B22" s="76">
        <v>400000000</v>
      </c>
      <c r="C22" s="76">
        <v>401000000</v>
      </c>
      <c r="D22" s="76">
        <v>401000000</v>
      </c>
      <c r="E22" s="76">
        <v>401000000</v>
      </c>
      <c r="F22" s="77">
        <v>401000003</v>
      </c>
      <c r="G22" s="6">
        <v>918</v>
      </c>
      <c r="H22" s="6">
        <v>1</v>
      </c>
      <c r="I22" s="77">
        <v>13</v>
      </c>
      <c r="J22" s="4" t="s">
        <v>1824</v>
      </c>
      <c r="K22" s="6">
        <v>200</v>
      </c>
      <c r="L22" s="6"/>
      <c r="M22" s="6">
        <v>918367333</v>
      </c>
      <c r="N22" s="77" t="s">
        <v>1986</v>
      </c>
      <c r="O22" s="6" t="s">
        <v>343</v>
      </c>
      <c r="P22" s="6" t="s">
        <v>235</v>
      </c>
      <c r="Q22" s="6" t="s">
        <v>2009</v>
      </c>
      <c r="R22" s="6" t="s">
        <v>233</v>
      </c>
      <c r="S22" s="6">
        <v>200</v>
      </c>
      <c r="T22" s="6" t="s">
        <v>2064</v>
      </c>
      <c r="U22" s="74">
        <v>401000003</v>
      </c>
      <c r="V22" s="72" t="s">
        <v>343</v>
      </c>
      <c r="W22" s="72" t="s">
        <v>235</v>
      </c>
      <c r="X22" s="72" t="s">
        <v>2009</v>
      </c>
      <c r="Y22" s="72" t="s">
        <v>233</v>
      </c>
      <c r="Z22" s="73">
        <v>918</v>
      </c>
      <c r="AA22" s="41">
        <v>1</v>
      </c>
      <c r="AB22" s="41">
        <v>13</v>
      </c>
      <c r="AC22" s="42" t="s">
        <v>1824</v>
      </c>
      <c r="AD22" s="73">
        <v>200</v>
      </c>
      <c r="AE22" s="43"/>
      <c r="AF22" s="44"/>
      <c r="AG22" s="45">
        <v>600</v>
      </c>
      <c r="AH22" s="44"/>
      <c r="AI22" s="45">
        <v>0</v>
      </c>
      <c r="AJ22" s="45">
        <v>0</v>
      </c>
      <c r="AK22" s="45">
        <v>0</v>
      </c>
      <c r="AL22" s="7">
        <v>600</v>
      </c>
      <c r="AM22" s="8"/>
    </row>
    <row r="23" spans="1:39" ht="115.5" customHeight="1" x14ac:dyDescent="0.2">
      <c r="A23" s="5"/>
      <c r="B23" s="76">
        <v>400000000</v>
      </c>
      <c r="C23" s="76">
        <v>401000000</v>
      </c>
      <c r="D23" s="76">
        <v>401000000</v>
      </c>
      <c r="E23" s="76">
        <v>401000000</v>
      </c>
      <c r="F23" s="77">
        <v>401000003</v>
      </c>
      <c r="G23" s="6">
        <v>918</v>
      </c>
      <c r="H23" s="6">
        <v>1</v>
      </c>
      <c r="I23" s="77">
        <v>13</v>
      </c>
      <c r="J23" s="4" t="s">
        <v>1151</v>
      </c>
      <c r="K23" s="6">
        <v>200</v>
      </c>
      <c r="L23" s="6"/>
      <c r="M23" s="6">
        <v>918931001</v>
      </c>
      <c r="N23" s="77" t="s">
        <v>1986</v>
      </c>
      <c r="O23" s="6" t="s">
        <v>1152</v>
      </c>
      <c r="P23" s="6" t="s">
        <v>22</v>
      </c>
      <c r="Q23" s="6" t="s">
        <v>22</v>
      </c>
      <c r="R23" s="6" t="s">
        <v>22</v>
      </c>
      <c r="S23" s="6">
        <v>200</v>
      </c>
      <c r="T23" s="6" t="s">
        <v>2063</v>
      </c>
      <c r="U23" s="74">
        <v>401000003</v>
      </c>
      <c r="V23" s="72" t="s">
        <v>1152</v>
      </c>
      <c r="W23" s="72" t="s">
        <v>235</v>
      </c>
      <c r="X23" s="72" t="s">
        <v>2009</v>
      </c>
      <c r="Y23" s="72" t="s">
        <v>233</v>
      </c>
      <c r="Z23" s="73">
        <v>918</v>
      </c>
      <c r="AA23" s="41">
        <v>1</v>
      </c>
      <c r="AB23" s="41">
        <v>13</v>
      </c>
      <c r="AC23" s="42" t="s">
        <v>1151</v>
      </c>
      <c r="AD23" s="73">
        <v>200</v>
      </c>
      <c r="AE23" s="43"/>
      <c r="AF23" s="44"/>
      <c r="AG23" s="45">
        <v>0</v>
      </c>
      <c r="AH23" s="44"/>
      <c r="AI23" s="45">
        <v>25767.3</v>
      </c>
      <c r="AJ23" s="45">
        <v>5360</v>
      </c>
      <c r="AK23" s="45">
        <v>0</v>
      </c>
      <c r="AL23" s="7">
        <v>600</v>
      </c>
      <c r="AM23" s="8"/>
    </row>
    <row r="24" spans="1:39" ht="141" customHeight="1" x14ac:dyDescent="0.2">
      <c r="A24" s="5"/>
      <c r="B24" s="76">
        <v>400000000</v>
      </c>
      <c r="C24" s="76">
        <v>401000000</v>
      </c>
      <c r="D24" s="76">
        <v>401000000</v>
      </c>
      <c r="E24" s="76">
        <v>401000000</v>
      </c>
      <c r="F24" s="77">
        <v>401000003</v>
      </c>
      <c r="G24" s="6">
        <v>918</v>
      </c>
      <c r="H24" s="6">
        <v>1</v>
      </c>
      <c r="I24" s="77">
        <v>13</v>
      </c>
      <c r="J24" s="4" t="s">
        <v>2008</v>
      </c>
      <c r="K24" s="6">
        <v>200</v>
      </c>
      <c r="L24" s="6"/>
      <c r="M24" s="6">
        <v>918176006</v>
      </c>
      <c r="N24" s="77" t="s">
        <v>1986</v>
      </c>
      <c r="O24" s="6" t="s">
        <v>343</v>
      </c>
      <c r="P24" s="6" t="s">
        <v>545</v>
      </c>
      <c r="Q24" s="6" t="s">
        <v>2053</v>
      </c>
      <c r="R24" s="6" t="s">
        <v>544</v>
      </c>
      <c r="S24" s="6">
        <v>200</v>
      </c>
      <c r="T24" s="6" t="s">
        <v>2054</v>
      </c>
      <c r="U24" s="74">
        <v>401000003</v>
      </c>
      <c r="V24" s="72" t="s">
        <v>343</v>
      </c>
      <c r="W24" s="72" t="s">
        <v>545</v>
      </c>
      <c r="X24" s="72" t="s">
        <v>2053</v>
      </c>
      <c r="Y24" s="72" t="s">
        <v>544</v>
      </c>
      <c r="Z24" s="73">
        <v>918</v>
      </c>
      <c r="AA24" s="41">
        <v>1</v>
      </c>
      <c r="AB24" s="41">
        <v>13</v>
      </c>
      <c r="AC24" s="42" t="s">
        <v>2008</v>
      </c>
      <c r="AD24" s="73">
        <v>200</v>
      </c>
      <c r="AE24" s="43"/>
      <c r="AF24" s="44"/>
      <c r="AG24" s="45">
        <v>39860.300000000003</v>
      </c>
      <c r="AH24" s="44"/>
      <c r="AI24" s="45">
        <v>0</v>
      </c>
      <c r="AJ24" s="45">
        <v>0</v>
      </c>
      <c r="AK24" s="45">
        <v>0</v>
      </c>
      <c r="AL24" s="7">
        <v>600</v>
      </c>
      <c r="AM24" s="8"/>
    </row>
    <row r="25" spans="1:39" ht="115.5" customHeight="1" x14ac:dyDescent="0.2">
      <c r="A25" s="5"/>
      <c r="B25" s="76">
        <v>400000000</v>
      </c>
      <c r="C25" s="76">
        <v>401000000</v>
      </c>
      <c r="D25" s="76">
        <v>401000000</v>
      </c>
      <c r="E25" s="76">
        <v>401000000</v>
      </c>
      <c r="F25" s="77">
        <v>401000003</v>
      </c>
      <c r="G25" s="6">
        <v>918</v>
      </c>
      <c r="H25" s="6">
        <v>4</v>
      </c>
      <c r="I25" s="77">
        <v>6</v>
      </c>
      <c r="J25" s="4" t="s">
        <v>2061</v>
      </c>
      <c r="K25" s="6">
        <v>400</v>
      </c>
      <c r="L25" s="6"/>
      <c r="M25" s="6">
        <v>918825001</v>
      </c>
      <c r="N25" s="77" t="s">
        <v>1986</v>
      </c>
      <c r="O25" s="6" t="s">
        <v>1337</v>
      </c>
      <c r="P25" s="6" t="s">
        <v>235</v>
      </c>
      <c r="Q25" s="6" t="s">
        <v>2009</v>
      </c>
      <c r="R25" s="6" t="s">
        <v>233</v>
      </c>
      <c r="S25" s="6">
        <v>400</v>
      </c>
      <c r="T25" s="6" t="s">
        <v>2062</v>
      </c>
      <c r="U25" s="74">
        <v>401000003</v>
      </c>
      <c r="V25" s="72" t="s">
        <v>1337</v>
      </c>
      <c r="W25" s="72" t="s">
        <v>235</v>
      </c>
      <c r="X25" s="72" t="s">
        <v>2009</v>
      </c>
      <c r="Y25" s="72" t="s">
        <v>233</v>
      </c>
      <c r="Z25" s="73">
        <v>918</v>
      </c>
      <c r="AA25" s="41">
        <v>4</v>
      </c>
      <c r="AB25" s="41">
        <v>6</v>
      </c>
      <c r="AC25" s="42" t="s">
        <v>2061</v>
      </c>
      <c r="AD25" s="73">
        <v>400</v>
      </c>
      <c r="AE25" s="43"/>
      <c r="AF25" s="44"/>
      <c r="AG25" s="45">
        <v>0</v>
      </c>
      <c r="AH25" s="44"/>
      <c r="AI25" s="45">
        <v>30306</v>
      </c>
      <c r="AJ25" s="45">
        <v>30706</v>
      </c>
      <c r="AK25" s="45">
        <v>30706</v>
      </c>
      <c r="AL25" s="7">
        <v>600</v>
      </c>
      <c r="AM25" s="8"/>
    </row>
    <row r="26" spans="1:39" ht="193.5" customHeight="1" x14ac:dyDescent="0.2">
      <c r="A26" s="5"/>
      <c r="B26" s="76">
        <v>400000000</v>
      </c>
      <c r="C26" s="76">
        <v>401000000</v>
      </c>
      <c r="D26" s="76">
        <v>401000000</v>
      </c>
      <c r="E26" s="76">
        <v>401000000</v>
      </c>
      <c r="F26" s="77">
        <v>401000003</v>
      </c>
      <c r="G26" s="6">
        <v>918</v>
      </c>
      <c r="H26" s="6">
        <v>4</v>
      </c>
      <c r="I26" s="77">
        <v>12</v>
      </c>
      <c r="J26" s="4" t="s">
        <v>2055</v>
      </c>
      <c r="K26" s="6">
        <v>200</v>
      </c>
      <c r="L26" s="6"/>
      <c r="M26" s="6">
        <v>918850001</v>
      </c>
      <c r="N26" s="77" t="s">
        <v>1986</v>
      </c>
      <c r="O26" s="6" t="s">
        <v>2059</v>
      </c>
      <c r="P26" s="6" t="s">
        <v>2058</v>
      </c>
      <c r="Q26" s="6" t="s">
        <v>2057</v>
      </c>
      <c r="R26" s="6" t="s">
        <v>2056</v>
      </c>
      <c r="S26" s="6">
        <v>200</v>
      </c>
      <c r="T26" s="6" t="s">
        <v>2060</v>
      </c>
      <c r="U26" s="74">
        <v>401000003</v>
      </c>
      <c r="V26" s="72" t="s">
        <v>2059</v>
      </c>
      <c r="W26" s="72" t="s">
        <v>2058</v>
      </c>
      <c r="X26" s="72" t="s">
        <v>2057</v>
      </c>
      <c r="Y26" s="72" t="s">
        <v>2056</v>
      </c>
      <c r="Z26" s="73">
        <v>918</v>
      </c>
      <c r="AA26" s="41">
        <v>4</v>
      </c>
      <c r="AB26" s="41">
        <v>12</v>
      </c>
      <c r="AC26" s="42" t="s">
        <v>2055</v>
      </c>
      <c r="AD26" s="73">
        <v>200</v>
      </c>
      <c r="AE26" s="43"/>
      <c r="AF26" s="44"/>
      <c r="AG26" s="45">
        <v>1716</v>
      </c>
      <c r="AH26" s="44"/>
      <c r="AI26" s="45">
        <v>0</v>
      </c>
      <c r="AJ26" s="45">
        <v>0</v>
      </c>
      <c r="AK26" s="45">
        <v>0</v>
      </c>
      <c r="AL26" s="7">
        <v>600</v>
      </c>
      <c r="AM26" s="8"/>
    </row>
    <row r="27" spans="1:39" ht="141.75" customHeight="1" x14ac:dyDescent="0.2">
      <c r="A27" s="5"/>
      <c r="B27" s="76">
        <v>400000000</v>
      </c>
      <c r="C27" s="76">
        <v>401000000</v>
      </c>
      <c r="D27" s="76">
        <v>401000000</v>
      </c>
      <c r="E27" s="76">
        <v>401000000</v>
      </c>
      <c r="F27" s="77">
        <v>401000003</v>
      </c>
      <c r="G27" s="6">
        <v>918</v>
      </c>
      <c r="H27" s="6">
        <v>5</v>
      </c>
      <c r="I27" s="77">
        <v>2</v>
      </c>
      <c r="J27" s="4" t="s">
        <v>2008</v>
      </c>
      <c r="K27" s="6">
        <v>200</v>
      </c>
      <c r="L27" s="6"/>
      <c r="M27" s="6">
        <v>918176006</v>
      </c>
      <c r="N27" s="77" t="s">
        <v>1986</v>
      </c>
      <c r="O27" s="6" t="s">
        <v>343</v>
      </c>
      <c r="P27" s="6" t="s">
        <v>545</v>
      </c>
      <c r="Q27" s="6" t="s">
        <v>2053</v>
      </c>
      <c r="R27" s="6" t="s">
        <v>544</v>
      </c>
      <c r="S27" s="6">
        <v>200</v>
      </c>
      <c r="T27" s="6" t="s">
        <v>2054</v>
      </c>
      <c r="U27" s="74">
        <v>401000003</v>
      </c>
      <c r="V27" s="72" t="s">
        <v>343</v>
      </c>
      <c r="W27" s="72" t="s">
        <v>545</v>
      </c>
      <c r="X27" s="72" t="s">
        <v>2053</v>
      </c>
      <c r="Y27" s="72" t="s">
        <v>544</v>
      </c>
      <c r="Z27" s="73">
        <v>918</v>
      </c>
      <c r="AA27" s="41">
        <v>5</v>
      </c>
      <c r="AB27" s="41">
        <v>2</v>
      </c>
      <c r="AC27" s="42" t="s">
        <v>2008</v>
      </c>
      <c r="AD27" s="73">
        <v>200</v>
      </c>
      <c r="AE27" s="43"/>
      <c r="AF27" s="44"/>
      <c r="AG27" s="45">
        <v>871.4</v>
      </c>
      <c r="AH27" s="44"/>
      <c r="AI27" s="45">
        <v>0</v>
      </c>
      <c r="AJ27" s="45">
        <v>0</v>
      </c>
      <c r="AK27" s="45">
        <v>0</v>
      </c>
      <c r="AL27" s="7">
        <v>600</v>
      </c>
      <c r="AM27" s="8"/>
    </row>
    <row r="28" spans="1:39" ht="230.25" customHeight="1" x14ac:dyDescent="0.2">
      <c r="A28" s="5"/>
      <c r="B28" s="76">
        <v>400000000</v>
      </c>
      <c r="C28" s="76">
        <v>401000000</v>
      </c>
      <c r="D28" s="76">
        <v>401000000</v>
      </c>
      <c r="E28" s="76">
        <v>401000000</v>
      </c>
      <c r="F28" s="77">
        <v>401000003</v>
      </c>
      <c r="G28" s="6">
        <v>921</v>
      </c>
      <c r="H28" s="6">
        <v>0</v>
      </c>
      <c r="I28" s="77">
        <v>0</v>
      </c>
      <c r="J28" s="4"/>
      <c r="K28" s="6">
        <v>0</v>
      </c>
      <c r="L28" s="6"/>
      <c r="M28" s="6">
        <v>921177001</v>
      </c>
      <c r="N28" s="77" t="s">
        <v>1986</v>
      </c>
      <c r="O28" s="6" t="s">
        <v>2051</v>
      </c>
      <c r="P28" s="6" t="s">
        <v>2034</v>
      </c>
      <c r="Q28" s="6" t="s">
        <v>2033</v>
      </c>
      <c r="R28" s="6" t="s">
        <v>2032</v>
      </c>
      <c r="S28" s="6">
        <v>0</v>
      </c>
      <c r="T28" s="6" t="s">
        <v>2052</v>
      </c>
      <c r="U28" s="74">
        <v>401000003</v>
      </c>
      <c r="V28" s="72" t="s">
        <v>2051</v>
      </c>
      <c r="W28" s="72" t="s">
        <v>2034</v>
      </c>
      <c r="X28" s="72" t="s">
        <v>2033</v>
      </c>
      <c r="Y28" s="72" t="s">
        <v>2032</v>
      </c>
      <c r="Z28" s="73">
        <v>921</v>
      </c>
      <c r="AA28" s="41">
        <v>0</v>
      </c>
      <c r="AB28" s="41">
        <v>0</v>
      </c>
      <c r="AC28" s="42" t="s">
        <v>22</v>
      </c>
      <c r="AD28" s="73">
        <v>0</v>
      </c>
      <c r="AE28" s="43"/>
      <c r="AF28" s="44"/>
      <c r="AG28" s="45">
        <v>0</v>
      </c>
      <c r="AH28" s="44"/>
      <c r="AI28" s="45">
        <v>0</v>
      </c>
      <c r="AJ28" s="45">
        <v>0</v>
      </c>
      <c r="AK28" s="45">
        <v>0</v>
      </c>
      <c r="AL28" s="7"/>
      <c r="AM28" s="8"/>
    </row>
    <row r="29" spans="1:39" ht="167.25" customHeight="1" x14ac:dyDescent="0.2">
      <c r="A29" s="5"/>
      <c r="B29" s="76">
        <v>400000000</v>
      </c>
      <c r="C29" s="76">
        <v>401000000</v>
      </c>
      <c r="D29" s="76">
        <v>401000000</v>
      </c>
      <c r="E29" s="76">
        <v>401000000</v>
      </c>
      <c r="F29" s="77">
        <v>401000003</v>
      </c>
      <c r="G29" s="6">
        <v>921</v>
      </c>
      <c r="H29" s="6">
        <v>1</v>
      </c>
      <c r="I29" s="77">
        <v>13</v>
      </c>
      <c r="J29" s="4" t="s">
        <v>2047</v>
      </c>
      <c r="K29" s="6">
        <v>200</v>
      </c>
      <c r="L29" s="6"/>
      <c r="M29" s="6">
        <v>921181001</v>
      </c>
      <c r="N29" s="77" t="s">
        <v>1986</v>
      </c>
      <c r="O29" s="6" t="s">
        <v>2049</v>
      </c>
      <c r="P29" s="6" t="s">
        <v>740</v>
      </c>
      <c r="Q29" s="6" t="s">
        <v>2048</v>
      </c>
      <c r="R29" s="6" t="s">
        <v>739</v>
      </c>
      <c r="S29" s="6">
        <v>200</v>
      </c>
      <c r="T29" s="6" t="s">
        <v>2050</v>
      </c>
      <c r="U29" s="74">
        <v>401000003</v>
      </c>
      <c r="V29" s="72" t="s">
        <v>2049</v>
      </c>
      <c r="W29" s="72" t="s">
        <v>740</v>
      </c>
      <c r="X29" s="72" t="s">
        <v>2048</v>
      </c>
      <c r="Y29" s="72" t="s">
        <v>739</v>
      </c>
      <c r="Z29" s="73">
        <v>921</v>
      </c>
      <c r="AA29" s="41">
        <v>1</v>
      </c>
      <c r="AB29" s="41">
        <v>13</v>
      </c>
      <c r="AC29" s="42" t="s">
        <v>2047</v>
      </c>
      <c r="AD29" s="73">
        <v>200</v>
      </c>
      <c r="AE29" s="43"/>
      <c r="AF29" s="44"/>
      <c r="AG29" s="45">
        <v>2757.2</v>
      </c>
      <c r="AH29" s="44"/>
      <c r="AI29" s="45">
        <v>2792.1</v>
      </c>
      <c r="AJ29" s="45">
        <v>2792.1</v>
      </c>
      <c r="AK29" s="45">
        <v>2792.1</v>
      </c>
      <c r="AL29" s="7">
        <v>600</v>
      </c>
      <c r="AM29" s="8"/>
    </row>
    <row r="30" spans="1:39" ht="259.5" customHeight="1" x14ac:dyDescent="0.2">
      <c r="A30" s="5"/>
      <c r="B30" s="76">
        <v>400000000</v>
      </c>
      <c r="C30" s="76">
        <v>401000000</v>
      </c>
      <c r="D30" s="76">
        <v>401000000</v>
      </c>
      <c r="E30" s="76">
        <v>401000000</v>
      </c>
      <c r="F30" s="77">
        <v>401000003</v>
      </c>
      <c r="G30" s="6">
        <v>921</v>
      </c>
      <c r="H30" s="6">
        <v>4</v>
      </c>
      <c r="I30" s="77">
        <v>12</v>
      </c>
      <c r="J30" s="4" t="s">
        <v>2040</v>
      </c>
      <c r="K30" s="6">
        <v>100</v>
      </c>
      <c r="L30" s="6"/>
      <c r="M30" s="6">
        <v>921180001</v>
      </c>
      <c r="N30" s="77" t="s">
        <v>1986</v>
      </c>
      <c r="O30" s="6" t="s">
        <v>2042</v>
      </c>
      <c r="P30" s="6" t="s">
        <v>2045</v>
      </c>
      <c r="Q30" s="6" t="s">
        <v>2044</v>
      </c>
      <c r="R30" s="6" t="s">
        <v>2043</v>
      </c>
      <c r="S30" s="6">
        <v>100</v>
      </c>
      <c r="T30" s="6" t="s">
        <v>2046</v>
      </c>
      <c r="U30" s="74">
        <v>401000003</v>
      </c>
      <c r="V30" s="72" t="s">
        <v>2042</v>
      </c>
      <c r="W30" s="72" t="s">
        <v>2045</v>
      </c>
      <c r="X30" s="72" t="s">
        <v>2044</v>
      </c>
      <c r="Y30" s="72" t="s">
        <v>2043</v>
      </c>
      <c r="Z30" s="73">
        <v>921</v>
      </c>
      <c r="AA30" s="41">
        <v>4</v>
      </c>
      <c r="AB30" s="41">
        <v>12</v>
      </c>
      <c r="AC30" s="42" t="s">
        <v>2040</v>
      </c>
      <c r="AD30" s="73">
        <v>100</v>
      </c>
      <c r="AE30" s="43"/>
      <c r="AF30" s="44"/>
      <c r="AG30" s="45">
        <v>14588</v>
      </c>
      <c r="AH30" s="44"/>
      <c r="AI30" s="45">
        <v>20626.2</v>
      </c>
      <c r="AJ30" s="45">
        <v>22595.5</v>
      </c>
      <c r="AK30" s="45">
        <v>22595.5</v>
      </c>
      <c r="AL30" s="7">
        <v>600</v>
      </c>
      <c r="AM30" s="8"/>
    </row>
    <row r="31" spans="1:39" ht="114" customHeight="1" x14ac:dyDescent="0.2">
      <c r="A31" s="5"/>
      <c r="B31" s="76">
        <v>400000000</v>
      </c>
      <c r="C31" s="76">
        <v>401000000</v>
      </c>
      <c r="D31" s="76">
        <v>401000000</v>
      </c>
      <c r="E31" s="76">
        <v>401000000</v>
      </c>
      <c r="F31" s="77">
        <v>401000003</v>
      </c>
      <c r="G31" s="6">
        <v>921</v>
      </c>
      <c r="H31" s="6">
        <v>4</v>
      </c>
      <c r="I31" s="77">
        <v>12</v>
      </c>
      <c r="J31" s="4" t="s">
        <v>2040</v>
      </c>
      <c r="K31" s="6">
        <v>200</v>
      </c>
      <c r="L31" s="6"/>
      <c r="M31" s="6">
        <v>921180002</v>
      </c>
      <c r="N31" s="77" t="s">
        <v>1986</v>
      </c>
      <c r="O31" s="6" t="s">
        <v>2042</v>
      </c>
      <c r="P31" s="6" t="s">
        <v>2039</v>
      </c>
      <c r="Q31" s="6" t="s">
        <v>2038</v>
      </c>
      <c r="R31" s="6" t="s">
        <v>2037</v>
      </c>
      <c r="S31" s="6">
        <v>200</v>
      </c>
      <c r="T31" s="6" t="s">
        <v>2041</v>
      </c>
      <c r="U31" s="98">
        <v>401000003</v>
      </c>
      <c r="V31" s="93" t="s">
        <v>2042</v>
      </c>
      <c r="W31" s="93" t="s">
        <v>2039</v>
      </c>
      <c r="X31" s="93" t="s">
        <v>2038</v>
      </c>
      <c r="Y31" s="93" t="s">
        <v>2037</v>
      </c>
      <c r="Z31" s="80">
        <v>921</v>
      </c>
      <c r="AA31" s="41">
        <v>4</v>
      </c>
      <c r="AB31" s="41">
        <v>12</v>
      </c>
      <c r="AC31" s="42" t="s">
        <v>2040</v>
      </c>
      <c r="AD31" s="73">
        <v>200</v>
      </c>
      <c r="AE31" s="43"/>
      <c r="AF31" s="44"/>
      <c r="AG31" s="45">
        <v>1986</v>
      </c>
      <c r="AH31" s="44"/>
      <c r="AI31" s="45">
        <v>1965</v>
      </c>
      <c r="AJ31" s="45">
        <v>1982.4</v>
      </c>
      <c r="AK31" s="45">
        <v>1982.4</v>
      </c>
      <c r="AL31" s="7">
        <v>600</v>
      </c>
      <c r="AM31" s="8"/>
    </row>
    <row r="32" spans="1:39" ht="104.25" customHeight="1" x14ac:dyDescent="0.2">
      <c r="A32" s="5"/>
      <c r="B32" s="76">
        <v>400000000</v>
      </c>
      <c r="C32" s="76">
        <v>401000000</v>
      </c>
      <c r="D32" s="76">
        <v>401000000</v>
      </c>
      <c r="E32" s="76">
        <v>401000000</v>
      </c>
      <c r="F32" s="77">
        <v>401000003</v>
      </c>
      <c r="G32" s="6">
        <v>921</v>
      </c>
      <c r="H32" s="6">
        <v>4</v>
      </c>
      <c r="I32" s="77">
        <v>12</v>
      </c>
      <c r="J32" s="4" t="s">
        <v>2040</v>
      </c>
      <c r="K32" s="6">
        <v>800</v>
      </c>
      <c r="L32" s="6"/>
      <c r="M32" s="6">
        <v>921180003</v>
      </c>
      <c r="N32" s="77" t="s">
        <v>1986</v>
      </c>
      <c r="O32" s="6" t="s">
        <v>2042</v>
      </c>
      <c r="P32" s="6" t="s">
        <v>2039</v>
      </c>
      <c r="Q32" s="6" t="s">
        <v>2038</v>
      </c>
      <c r="R32" s="6" t="s">
        <v>2037</v>
      </c>
      <c r="S32" s="6">
        <v>800</v>
      </c>
      <c r="T32" s="6" t="s">
        <v>2041</v>
      </c>
      <c r="U32" s="98"/>
      <c r="V32" s="93"/>
      <c r="W32" s="93"/>
      <c r="X32" s="93"/>
      <c r="Y32" s="93"/>
      <c r="Z32" s="80"/>
      <c r="AA32" s="41">
        <v>4</v>
      </c>
      <c r="AB32" s="41">
        <v>12</v>
      </c>
      <c r="AC32" s="42" t="s">
        <v>2040</v>
      </c>
      <c r="AD32" s="73">
        <v>800</v>
      </c>
      <c r="AE32" s="43"/>
      <c r="AF32" s="44"/>
      <c r="AG32" s="45">
        <v>50</v>
      </c>
      <c r="AH32" s="44"/>
      <c r="AI32" s="45">
        <v>48</v>
      </c>
      <c r="AJ32" s="45">
        <v>48</v>
      </c>
      <c r="AK32" s="45">
        <v>48</v>
      </c>
      <c r="AL32" s="7">
        <v>600</v>
      </c>
      <c r="AM32" s="8"/>
    </row>
    <row r="33" spans="1:39" ht="93.75" customHeight="1" x14ac:dyDescent="0.2">
      <c r="A33" s="5"/>
      <c r="B33" s="76">
        <v>400000000</v>
      </c>
      <c r="C33" s="76">
        <v>401000000</v>
      </c>
      <c r="D33" s="76">
        <v>401000000</v>
      </c>
      <c r="E33" s="76">
        <v>401000000</v>
      </c>
      <c r="F33" s="77">
        <v>401000003</v>
      </c>
      <c r="G33" s="6">
        <v>923</v>
      </c>
      <c r="H33" s="6">
        <v>1</v>
      </c>
      <c r="I33" s="77">
        <v>13</v>
      </c>
      <c r="J33" s="4" t="s">
        <v>2011</v>
      </c>
      <c r="K33" s="6">
        <v>200</v>
      </c>
      <c r="L33" s="6"/>
      <c r="M33" s="6">
        <v>923778001</v>
      </c>
      <c r="N33" s="77" t="s">
        <v>1986</v>
      </c>
      <c r="O33" s="6" t="s">
        <v>2016</v>
      </c>
      <c r="P33" s="6" t="s">
        <v>2015</v>
      </c>
      <c r="Q33" s="6" t="s">
        <v>2035</v>
      </c>
      <c r="R33" s="6" t="s">
        <v>2013</v>
      </c>
      <c r="S33" s="6">
        <v>200</v>
      </c>
      <c r="T33" s="6" t="s">
        <v>2036</v>
      </c>
      <c r="U33" s="74">
        <v>401000003</v>
      </c>
      <c r="V33" s="72" t="s">
        <v>2016</v>
      </c>
      <c r="W33" s="72" t="s">
        <v>2015</v>
      </c>
      <c r="X33" s="72" t="s">
        <v>2035</v>
      </c>
      <c r="Y33" s="72" t="s">
        <v>2013</v>
      </c>
      <c r="Z33" s="73">
        <v>923</v>
      </c>
      <c r="AA33" s="41">
        <v>1</v>
      </c>
      <c r="AB33" s="41">
        <v>13</v>
      </c>
      <c r="AC33" s="42" t="s">
        <v>2011</v>
      </c>
      <c r="AD33" s="73">
        <v>200</v>
      </c>
      <c r="AE33" s="43"/>
      <c r="AF33" s="44"/>
      <c r="AG33" s="45">
        <v>1272.7</v>
      </c>
      <c r="AH33" s="44"/>
      <c r="AI33" s="45">
        <v>0</v>
      </c>
      <c r="AJ33" s="45">
        <v>0</v>
      </c>
      <c r="AK33" s="45">
        <v>0</v>
      </c>
      <c r="AL33" s="7">
        <v>600</v>
      </c>
      <c r="AM33" s="8"/>
    </row>
    <row r="34" spans="1:39" ht="191.25" customHeight="1" x14ac:dyDescent="0.2">
      <c r="A34" s="5"/>
      <c r="B34" s="76">
        <v>400000000</v>
      </c>
      <c r="C34" s="76">
        <v>401000000</v>
      </c>
      <c r="D34" s="76">
        <v>401000000</v>
      </c>
      <c r="E34" s="76">
        <v>401000000</v>
      </c>
      <c r="F34" s="77">
        <v>401000003</v>
      </c>
      <c r="G34" s="6">
        <v>923</v>
      </c>
      <c r="H34" s="6">
        <v>5</v>
      </c>
      <c r="I34" s="77">
        <v>5</v>
      </c>
      <c r="J34" s="4" t="s">
        <v>2027</v>
      </c>
      <c r="K34" s="6">
        <v>800</v>
      </c>
      <c r="L34" s="6"/>
      <c r="M34" s="6">
        <v>923189001</v>
      </c>
      <c r="N34" s="77" t="s">
        <v>1986</v>
      </c>
      <c r="O34" s="6" t="s">
        <v>1683</v>
      </c>
      <c r="P34" s="6" t="s">
        <v>2030</v>
      </c>
      <c r="Q34" s="6" t="s">
        <v>2029</v>
      </c>
      <c r="R34" s="6" t="s">
        <v>2028</v>
      </c>
      <c r="S34" s="6">
        <v>800</v>
      </c>
      <c r="T34" s="6" t="s">
        <v>2031</v>
      </c>
      <c r="U34" s="74">
        <v>401000003</v>
      </c>
      <c r="V34" s="72" t="s">
        <v>1683</v>
      </c>
      <c r="W34" s="72" t="s">
        <v>2030</v>
      </c>
      <c r="X34" s="72" t="s">
        <v>2029</v>
      </c>
      <c r="Y34" s="72" t="s">
        <v>2028</v>
      </c>
      <c r="Z34" s="73">
        <v>923</v>
      </c>
      <c r="AA34" s="41">
        <v>5</v>
      </c>
      <c r="AB34" s="41">
        <v>5</v>
      </c>
      <c r="AC34" s="42" t="s">
        <v>2027</v>
      </c>
      <c r="AD34" s="73">
        <v>800</v>
      </c>
      <c r="AE34" s="43"/>
      <c r="AF34" s="44"/>
      <c r="AG34" s="45">
        <v>1516.3</v>
      </c>
      <c r="AH34" s="44"/>
      <c r="AI34" s="45">
        <v>30</v>
      </c>
      <c r="AJ34" s="45">
        <v>30</v>
      </c>
      <c r="AK34" s="45">
        <v>30</v>
      </c>
      <c r="AL34" s="7">
        <v>600</v>
      </c>
      <c r="AM34" s="8"/>
    </row>
    <row r="35" spans="1:39" ht="241.5" customHeight="1" x14ac:dyDescent="0.2">
      <c r="A35" s="5"/>
      <c r="B35" s="76">
        <v>400000000</v>
      </c>
      <c r="C35" s="76">
        <v>401000000</v>
      </c>
      <c r="D35" s="76">
        <v>401000000</v>
      </c>
      <c r="E35" s="76">
        <v>401000000</v>
      </c>
      <c r="F35" s="77">
        <v>401000003</v>
      </c>
      <c r="G35" s="6">
        <v>923</v>
      </c>
      <c r="H35" s="6">
        <v>5</v>
      </c>
      <c r="I35" s="77">
        <v>5</v>
      </c>
      <c r="J35" s="4" t="s">
        <v>528</v>
      </c>
      <c r="K35" s="6">
        <v>100</v>
      </c>
      <c r="L35" s="6"/>
      <c r="M35" s="6">
        <v>923791001</v>
      </c>
      <c r="N35" s="77" t="s">
        <v>1986</v>
      </c>
      <c r="O35" s="6" t="s">
        <v>532</v>
      </c>
      <c r="P35" s="6" t="s">
        <v>2025</v>
      </c>
      <c r="Q35" s="6" t="s">
        <v>2024</v>
      </c>
      <c r="R35" s="6" t="s">
        <v>2023</v>
      </c>
      <c r="S35" s="6">
        <v>100</v>
      </c>
      <c r="T35" s="6" t="s">
        <v>2026</v>
      </c>
      <c r="U35" s="74">
        <v>401000003</v>
      </c>
      <c r="V35" s="72" t="s">
        <v>532</v>
      </c>
      <c r="W35" s="72" t="s">
        <v>2025</v>
      </c>
      <c r="X35" s="72" t="s">
        <v>2024</v>
      </c>
      <c r="Y35" s="72" t="s">
        <v>2023</v>
      </c>
      <c r="Z35" s="73">
        <v>923</v>
      </c>
      <c r="AA35" s="41">
        <v>5</v>
      </c>
      <c r="AB35" s="41">
        <v>5</v>
      </c>
      <c r="AC35" s="42" t="s">
        <v>528</v>
      </c>
      <c r="AD35" s="73">
        <v>100</v>
      </c>
      <c r="AE35" s="43"/>
      <c r="AF35" s="44"/>
      <c r="AG35" s="45">
        <v>23692.400000000001</v>
      </c>
      <c r="AH35" s="44"/>
      <c r="AI35" s="45">
        <v>40871.300000000003</v>
      </c>
      <c r="AJ35" s="45">
        <v>43771.4</v>
      </c>
      <c r="AK35" s="45">
        <v>43771.4</v>
      </c>
      <c r="AL35" s="7">
        <v>600</v>
      </c>
      <c r="AM35" s="8"/>
    </row>
    <row r="36" spans="1:39" ht="97.5" customHeight="1" x14ac:dyDescent="0.2">
      <c r="A36" s="5"/>
      <c r="B36" s="76">
        <v>400000000</v>
      </c>
      <c r="C36" s="76">
        <v>401000000</v>
      </c>
      <c r="D36" s="76">
        <v>401000000</v>
      </c>
      <c r="E36" s="76">
        <v>401000000</v>
      </c>
      <c r="F36" s="77">
        <v>401000003</v>
      </c>
      <c r="G36" s="6">
        <v>923</v>
      </c>
      <c r="H36" s="6">
        <v>5</v>
      </c>
      <c r="I36" s="77">
        <v>5</v>
      </c>
      <c r="J36" s="4" t="s">
        <v>528</v>
      </c>
      <c r="K36" s="6">
        <v>200</v>
      </c>
      <c r="L36" s="6"/>
      <c r="M36" s="6">
        <v>923791002</v>
      </c>
      <c r="N36" s="77" t="s">
        <v>1986</v>
      </c>
      <c r="O36" s="6" t="s">
        <v>532</v>
      </c>
      <c r="P36" s="6" t="s">
        <v>2022</v>
      </c>
      <c r="Q36" s="6" t="s">
        <v>2021</v>
      </c>
      <c r="R36" s="6" t="s">
        <v>2020</v>
      </c>
      <c r="S36" s="6">
        <v>200</v>
      </c>
      <c r="T36" s="6" t="s">
        <v>2019</v>
      </c>
      <c r="U36" s="98">
        <v>401000003</v>
      </c>
      <c r="V36" s="93" t="s">
        <v>532</v>
      </c>
      <c r="W36" s="93" t="s">
        <v>2022</v>
      </c>
      <c r="X36" s="93" t="s">
        <v>2021</v>
      </c>
      <c r="Y36" s="93" t="s">
        <v>2020</v>
      </c>
      <c r="Z36" s="80">
        <v>923</v>
      </c>
      <c r="AA36" s="41">
        <v>5</v>
      </c>
      <c r="AB36" s="41">
        <v>5</v>
      </c>
      <c r="AC36" s="42" t="s">
        <v>528</v>
      </c>
      <c r="AD36" s="73">
        <v>200</v>
      </c>
      <c r="AE36" s="43"/>
      <c r="AF36" s="44"/>
      <c r="AG36" s="45">
        <v>1634.5</v>
      </c>
      <c r="AH36" s="44"/>
      <c r="AI36" s="45">
        <v>2174.6999999999998</v>
      </c>
      <c r="AJ36" s="45">
        <v>3262.5</v>
      </c>
      <c r="AK36" s="45">
        <v>3262.5</v>
      </c>
      <c r="AL36" s="7">
        <v>600</v>
      </c>
      <c r="AM36" s="8"/>
    </row>
    <row r="37" spans="1:39" ht="104.25" customHeight="1" x14ac:dyDescent="0.2">
      <c r="A37" s="5"/>
      <c r="B37" s="76">
        <v>400000000</v>
      </c>
      <c r="C37" s="76">
        <v>401000000</v>
      </c>
      <c r="D37" s="76">
        <v>401000000</v>
      </c>
      <c r="E37" s="76">
        <v>401000000</v>
      </c>
      <c r="F37" s="77">
        <v>401000003</v>
      </c>
      <c r="G37" s="6">
        <v>923</v>
      </c>
      <c r="H37" s="6">
        <v>5</v>
      </c>
      <c r="I37" s="77">
        <v>5</v>
      </c>
      <c r="J37" s="4" t="s">
        <v>528</v>
      </c>
      <c r="K37" s="6">
        <v>800</v>
      </c>
      <c r="L37" s="6"/>
      <c r="M37" s="6">
        <v>923791003</v>
      </c>
      <c r="N37" s="77" t="s">
        <v>1986</v>
      </c>
      <c r="O37" s="6" t="s">
        <v>532</v>
      </c>
      <c r="P37" s="6" t="s">
        <v>2022</v>
      </c>
      <c r="Q37" s="6" t="s">
        <v>2021</v>
      </c>
      <c r="R37" s="6" t="s">
        <v>2020</v>
      </c>
      <c r="S37" s="6">
        <v>800</v>
      </c>
      <c r="T37" s="6" t="s">
        <v>2019</v>
      </c>
      <c r="U37" s="98"/>
      <c r="V37" s="93"/>
      <c r="W37" s="93"/>
      <c r="X37" s="93"/>
      <c r="Y37" s="93"/>
      <c r="Z37" s="80"/>
      <c r="AA37" s="41">
        <v>5</v>
      </c>
      <c r="AB37" s="41">
        <v>5</v>
      </c>
      <c r="AC37" s="42" t="s">
        <v>528</v>
      </c>
      <c r="AD37" s="73">
        <v>800</v>
      </c>
      <c r="AE37" s="43"/>
      <c r="AF37" s="44"/>
      <c r="AG37" s="45">
        <v>28.2</v>
      </c>
      <c r="AH37" s="44"/>
      <c r="AI37" s="45">
        <v>28.3</v>
      </c>
      <c r="AJ37" s="45">
        <v>28.3</v>
      </c>
      <c r="AK37" s="45">
        <v>28.3</v>
      </c>
      <c r="AL37" s="7">
        <v>600</v>
      </c>
      <c r="AM37" s="8"/>
    </row>
    <row r="38" spans="1:39" ht="98.25" customHeight="1" x14ac:dyDescent="0.2">
      <c r="A38" s="5"/>
      <c r="B38" s="76">
        <v>400000000</v>
      </c>
      <c r="C38" s="76">
        <v>401000000</v>
      </c>
      <c r="D38" s="76">
        <v>401000000</v>
      </c>
      <c r="E38" s="76">
        <v>401000000</v>
      </c>
      <c r="F38" s="77">
        <v>401000003</v>
      </c>
      <c r="G38" s="6">
        <v>926</v>
      </c>
      <c r="H38" s="6">
        <v>1</v>
      </c>
      <c r="I38" s="77">
        <v>13</v>
      </c>
      <c r="J38" s="4" t="s">
        <v>2011</v>
      </c>
      <c r="K38" s="6">
        <v>200</v>
      </c>
      <c r="L38" s="6"/>
      <c r="M38" s="6">
        <v>926780001</v>
      </c>
      <c r="N38" s="77" t="s">
        <v>1986</v>
      </c>
      <c r="O38" s="6" t="s">
        <v>2016</v>
      </c>
      <c r="P38" s="6" t="s">
        <v>2015</v>
      </c>
      <c r="Q38" s="6" t="s">
        <v>2017</v>
      </c>
      <c r="R38" s="6" t="s">
        <v>2013</v>
      </c>
      <c r="S38" s="6">
        <v>200</v>
      </c>
      <c r="T38" s="6" t="s">
        <v>2018</v>
      </c>
      <c r="U38" s="74">
        <v>401000003</v>
      </c>
      <c r="V38" s="72" t="s">
        <v>2016</v>
      </c>
      <c r="W38" s="72" t="s">
        <v>2015</v>
      </c>
      <c r="X38" s="72" t="s">
        <v>2017</v>
      </c>
      <c r="Y38" s="72" t="s">
        <v>2013</v>
      </c>
      <c r="Z38" s="73">
        <v>926</v>
      </c>
      <c r="AA38" s="41">
        <v>1</v>
      </c>
      <c r="AB38" s="41">
        <v>13</v>
      </c>
      <c r="AC38" s="42" t="s">
        <v>2011</v>
      </c>
      <c r="AD38" s="73">
        <v>200</v>
      </c>
      <c r="AE38" s="43"/>
      <c r="AF38" s="44"/>
      <c r="AG38" s="45">
        <v>550</v>
      </c>
      <c r="AH38" s="44"/>
      <c r="AI38" s="45">
        <v>0</v>
      </c>
      <c r="AJ38" s="45">
        <v>0</v>
      </c>
      <c r="AK38" s="45">
        <v>0</v>
      </c>
      <c r="AL38" s="7">
        <v>600</v>
      </c>
      <c r="AM38" s="8"/>
    </row>
    <row r="39" spans="1:39" ht="63.75" customHeight="1" x14ac:dyDescent="0.2">
      <c r="A39" s="5"/>
      <c r="B39" s="76">
        <v>400000000</v>
      </c>
      <c r="C39" s="76">
        <v>401000000</v>
      </c>
      <c r="D39" s="76">
        <v>401000000</v>
      </c>
      <c r="E39" s="76">
        <v>401000000</v>
      </c>
      <c r="F39" s="77">
        <v>401000003</v>
      </c>
      <c r="G39" s="6">
        <v>942</v>
      </c>
      <c r="H39" s="6">
        <v>1</v>
      </c>
      <c r="I39" s="77">
        <v>13</v>
      </c>
      <c r="J39" s="4" t="s">
        <v>2011</v>
      </c>
      <c r="K39" s="6">
        <v>200</v>
      </c>
      <c r="L39" s="6"/>
      <c r="M39" s="6">
        <v>942777001</v>
      </c>
      <c r="N39" s="77" t="s">
        <v>1986</v>
      </c>
      <c r="O39" s="6" t="s">
        <v>2016</v>
      </c>
      <c r="P39" s="6" t="s">
        <v>2015</v>
      </c>
      <c r="Q39" s="6" t="s">
        <v>2014</v>
      </c>
      <c r="R39" s="6" t="s">
        <v>2013</v>
      </c>
      <c r="S39" s="6">
        <v>200</v>
      </c>
      <c r="T39" s="6" t="s">
        <v>2012</v>
      </c>
      <c r="U39" s="98">
        <v>401000003</v>
      </c>
      <c r="V39" s="93" t="s">
        <v>2016</v>
      </c>
      <c r="W39" s="93" t="s">
        <v>2015</v>
      </c>
      <c r="X39" s="93" t="s">
        <v>2014</v>
      </c>
      <c r="Y39" s="93" t="s">
        <v>2013</v>
      </c>
      <c r="Z39" s="80">
        <v>942</v>
      </c>
      <c r="AA39" s="41">
        <v>1</v>
      </c>
      <c r="AB39" s="41">
        <v>13</v>
      </c>
      <c r="AC39" s="42" t="s">
        <v>2011</v>
      </c>
      <c r="AD39" s="73">
        <v>200</v>
      </c>
      <c r="AE39" s="43"/>
      <c r="AF39" s="44"/>
      <c r="AG39" s="45">
        <v>197</v>
      </c>
      <c r="AH39" s="44"/>
      <c r="AI39" s="45">
        <v>0</v>
      </c>
      <c r="AJ39" s="45">
        <v>0</v>
      </c>
      <c r="AK39" s="45">
        <v>0</v>
      </c>
      <c r="AL39" s="7">
        <v>600</v>
      </c>
      <c r="AM39" s="8"/>
    </row>
    <row r="40" spans="1:39" ht="63.75" customHeight="1" x14ac:dyDescent="0.2">
      <c r="A40" s="5"/>
      <c r="B40" s="76">
        <v>400000000</v>
      </c>
      <c r="C40" s="76">
        <v>401000000</v>
      </c>
      <c r="D40" s="76">
        <v>401000000</v>
      </c>
      <c r="E40" s="76">
        <v>401000000</v>
      </c>
      <c r="F40" s="77">
        <v>401000003</v>
      </c>
      <c r="G40" s="6">
        <v>942</v>
      </c>
      <c r="H40" s="6">
        <v>4</v>
      </c>
      <c r="I40" s="77">
        <v>9</v>
      </c>
      <c r="J40" s="4" t="s">
        <v>2011</v>
      </c>
      <c r="K40" s="6">
        <v>200</v>
      </c>
      <c r="L40" s="6"/>
      <c r="M40" s="6">
        <v>942777001</v>
      </c>
      <c r="N40" s="77" t="s">
        <v>1986</v>
      </c>
      <c r="O40" s="6" t="s">
        <v>2016</v>
      </c>
      <c r="P40" s="6" t="s">
        <v>2015</v>
      </c>
      <c r="Q40" s="6" t="s">
        <v>2014</v>
      </c>
      <c r="R40" s="6" t="s">
        <v>2013</v>
      </c>
      <c r="S40" s="6">
        <v>200</v>
      </c>
      <c r="T40" s="6" t="s">
        <v>2012</v>
      </c>
      <c r="U40" s="98"/>
      <c r="V40" s="93"/>
      <c r="W40" s="93"/>
      <c r="X40" s="93"/>
      <c r="Y40" s="93"/>
      <c r="Z40" s="80"/>
      <c r="AA40" s="41">
        <v>4</v>
      </c>
      <c r="AB40" s="41">
        <v>9</v>
      </c>
      <c r="AC40" s="42" t="s">
        <v>2011</v>
      </c>
      <c r="AD40" s="73">
        <v>200</v>
      </c>
      <c r="AE40" s="43"/>
      <c r="AF40" s="44"/>
      <c r="AG40" s="45">
        <v>157.69999999999999</v>
      </c>
      <c r="AH40" s="44"/>
      <c r="AI40" s="45">
        <v>0</v>
      </c>
      <c r="AJ40" s="45">
        <v>0</v>
      </c>
      <c r="AK40" s="45">
        <v>0</v>
      </c>
      <c r="AL40" s="7">
        <v>600</v>
      </c>
      <c r="AM40" s="8"/>
    </row>
    <row r="41" spans="1:39" ht="129" customHeight="1" x14ac:dyDescent="0.2">
      <c r="A41" s="5"/>
      <c r="B41" s="76">
        <v>400000000</v>
      </c>
      <c r="C41" s="76">
        <v>401000000</v>
      </c>
      <c r="D41" s="76">
        <v>401000000</v>
      </c>
      <c r="E41" s="76">
        <v>401000000</v>
      </c>
      <c r="F41" s="77">
        <v>401000003</v>
      </c>
      <c r="G41" s="6">
        <v>962</v>
      </c>
      <c r="H41" s="6">
        <v>1</v>
      </c>
      <c r="I41" s="77">
        <v>13</v>
      </c>
      <c r="J41" s="4" t="s">
        <v>2008</v>
      </c>
      <c r="K41" s="6">
        <v>200</v>
      </c>
      <c r="L41" s="6"/>
      <c r="M41" s="6">
        <v>962110240</v>
      </c>
      <c r="N41" s="77" t="s">
        <v>1986</v>
      </c>
      <c r="O41" s="6" t="s">
        <v>343</v>
      </c>
      <c r="P41" s="6" t="s">
        <v>235</v>
      </c>
      <c r="Q41" s="6" t="s">
        <v>2009</v>
      </c>
      <c r="R41" s="6" t="s">
        <v>233</v>
      </c>
      <c r="S41" s="6">
        <v>200</v>
      </c>
      <c r="T41" s="6" t="s">
        <v>2010</v>
      </c>
      <c r="U41" s="74">
        <v>401000003</v>
      </c>
      <c r="V41" s="72" t="s">
        <v>343</v>
      </c>
      <c r="W41" s="72" t="s">
        <v>235</v>
      </c>
      <c r="X41" s="72" t="s">
        <v>2009</v>
      </c>
      <c r="Y41" s="72" t="s">
        <v>233</v>
      </c>
      <c r="Z41" s="73">
        <v>962</v>
      </c>
      <c r="AA41" s="41">
        <v>1</v>
      </c>
      <c r="AB41" s="41">
        <v>13</v>
      </c>
      <c r="AC41" s="42" t="s">
        <v>2008</v>
      </c>
      <c r="AD41" s="73">
        <v>200</v>
      </c>
      <c r="AE41" s="43"/>
      <c r="AF41" s="44"/>
      <c r="AG41" s="45">
        <v>1000</v>
      </c>
      <c r="AH41" s="44"/>
      <c r="AI41" s="45">
        <v>0</v>
      </c>
      <c r="AJ41" s="45">
        <v>0</v>
      </c>
      <c r="AK41" s="45">
        <v>0</v>
      </c>
      <c r="AL41" s="7">
        <v>600</v>
      </c>
      <c r="AM41" s="8"/>
    </row>
    <row r="42" spans="1:39" ht="145.5" customHeight="1" x14ac:dyDescent="0.2">
      <c r="A42" s="5"/>
      <c r="B42" s="76">
        <v>400000000</v>
      </c>
      <c r="C42" s="76">
        <v>401000000</v>
      </c>
      <c r="D42" s="76">
        <v>401000000</v>
      </c>
      <c r="E42" s="76">
        <v>401000000</v>
      </c>
      <c r="F42" s="77">
        <v>401000003</v>
      </c>
      <c r="G42" s="6">
        <v>962</v>
      </c>
      <c r="H42" s="6">
        <v>1</v>
      </c>
      <c r="I42" s="77">
        <v>13</v>
      </c>
      <c r="J42" s="4" t="s">
        <v>1987</v>
      </c>
      <c r="K42" s="6">
        <v>800</v>
      </c>
      <c r="L42" s="6"/>
      <c r="M42" s="6">
        <v>962588001</v>
      </c>
      <c r="N42" s="77" t="s">
        <v>1986</v>
      </c>
      <c r="O42" s="6" t="s">
        <v>741</v>
      </c>
      <c r="P42" s="6" t="s">
        <v>2006</v>
      </c>
      <c r="Q42" s="6" t="s">
        <v>2005</v>
      </c>
      <c r="R42" s="6" t="s">
        <v>2004</v>
      </c>
      <c r="S42" s="6">
        <v>800</v>
      </c>
      <c r="T42" s="6" t="s">
        <v>2007</v>
      </c>
      <c r="U42" s="74">
        <v>401000003</v>
      </c>
      <c r="V42" s="72" t="s">
        <v>741</v>
      </c>
      <c r="W42" s="72" t="s">
        <v>2006</v>
      </c>
      <c r="X42" s="72" t="s">
        <v>2005</v>
      </c>
      <c r="Y42" s="72" t="s">
        <v>2004</v>
      </c>
      <c r="Z42" s="73">
        <v>962</v>
      </c>
      <c r="AA42" s="41">
        <v>1</v>
      </c>
      <c r="AB42" s="41">
        <v>13</v>
      </c>
      <c r="AC42" s="42" t="s">
        <v>1987</v>
      </c>
      <c r="AD42" s="73">
        <v>800</v>
      </c>
      <c r="AE42" s="43"/>
      <c r="AF42" s="44"/>
      <c r="AG42" s="45">
        <v>3196.3</v>
      </c>
      <c r="AH42" s="44"/>
      <c r="AI42" s="45">
        <v>841</v>
      </c>
      <c r="AJ42" s="45">
        <v>841</v>
      </c>
      <c r="AK42" s="45">
        <v>841</v>
      </c>
      <c r="AL42" s="7">
        <v>600</v>
      </c>
      <c r="AM42" s="8"/>
    </row>
    <row r="43" spans="1:39" ht="107.25" customHeight="1" x14ac:dyDescent="0.2">
      <c r="A43" s="5"/>
      <c r="B43" s="76">
        <v>400000000</v>
      </c>
      <c r="C43" s="76">
        <v>401000000</v>
      </c>
      <c r="D43" s="76">
        <v>401000000</v>
      </c>
      <c r="E43" s="76">
        <v>401000000</v>
      </c>
      <c r="F43" s="77">
        <v>401000003</v>
      </c>
      <c r="G43" s="6">
        <v>972</v>
      </c>
      <c r="H43" s="6">
        <v>1</v>
      </c>
      <c r="I43" s="77">
        <v>13</v>
      </c>
      <c r="J43" s="4" t="s">
        <v>1987</v>
      </c>
      <c r="K43" s="6">
        <v>800</v>
      </c>
      <c r="L43" s="6"/>
      <c r="M43" s="6">
        <v>972589001</v>
      </c>
      <c r="N43" s="77" t="s">
        <v>1986</v>
      </c>
      <c r="O43" s="6" t="s">
        <v>741</v>
      </c>
      <c r="P43" s="6" t="s">
        <v>2002</v>
      </c>
      <c r="Q43" s="6" t="s">
        <v>2001</v>
      </c>
      <c r="R43" s="6" t="s">
        <v>2000</v>
      </c>
      <c r="S43" s="6">
        <v>800</v>
      </c>
      <c r="T43" s="6" t="s">
        <v>2003</v>
      </c>
      <c r="U43" s="74">
        <v>401000003</v>
      </c>
      <c r="V43" s="72" t="s">
        <v>741</v>
      </c>
      <c r="W43" s="72" t="s">
        <v>2002</v>
      </c>
      <c r="X43" s="72" t="s">
        <v>2001</v>
      </c>
      <c r="Y43" s="72" t="s">
        <v>2000</v>
      </c>
      <c r="Z43" s="73">
        <v>972</v>
      </c>
      <c r="AA43" s="41">
        <v>1</v>
      </c>
      <c r="AB43" s="41">
        <v>13</v>
      </c>
      <c r="AC43" s="42" t="s">
        <v>1987</v>
      </c>
      <c r="AD43" s="73">
        <v>800</v>
      </c>
      <c r="AE43" s="43"/>
      <c r="AF43" s="44"/>
      <c r="AG43" s="45">
        <v>62.7</v>
      </c>
      <c r="AH43" s="44"/>
      <c r="AI43" s="45">
        <v>296.10000000000002</v>
      </c>
      <c r="AJ43" s="45">
        <v>296.10000000000002</v>
      </c>
      <c r="AK43" s="45">
        <v>296.10000000000002</v>
      </c>
      <c r="AL43" s="7">
        <v>600</v>
      </c>
      <c r="AM43" s="8"/>
    </row>
    <row r="44" spans="1:39" ht="46.5" customHeight="1" x14ac:dyDescent="0.2">
      <c r="A44" s="5"/>
      <c r="B44" s="76">
        <v>400000000</v>
      </c>
      <c r="C44" s="76">
        <v>401000000</v>
      </c>
      <c r="D44" s="76">
        <v>401000000</v>
      </c>
      <c r="E44" s="76">
        <v>401000000</v>
      </c>
      <c r="F44" s="77">
        <v>401000003</v>
      </c>
      <c r="G44" s="6">
        <v>972</v>
      </c>
      <c r="H44" s="6">
        <v>1</v>
      </c>
      <c r="I44" s="77">
        <v>13</v>
      </c>
      <c r="J44" s="4" t="s">
        <v>1981</v>
      </c>
      <c r="K44" s="6">
        <v>800</v>
      </c>
      <c r="L44" s="6"/>
      <c r="M44" s="6">
        <v>972529002</v>
      </c>
      <c r="N44" s="77" t="s">
        <v>1986</v>
      </c>
      <c r="O44" s="6" t="s">
        <v>1683</v>
      </c>
      <c r="P44" s="6" t="s">
        <v>1998</v>
      </c>
      <c r="Q44" s="6" t="s">
        <v>1997</v>
      </c>
      <c r="R44" s="6" t="s">
        <v>1996</v>
      </c>
      <c r="S44" s="6">
        <v>800</v>
      </c>
      <c r="T44" s="6" t="s">
        <v>1999</v>
      </c>
      <c r="U44" s="74">
        <v>401000003</v>
      </c>
      <c r="V44" s="72" t="s">
        <v>1683</v>
      </c>
      <c r="W44" s="72" t="s">
        <v>1998</v>
      </c>
      <c r="X44" s="72" t="s">
        <v>1997</v>
      </c>
      <c r="Y44" s="72" t="s">
        <v>1996</v>
      </c>
      <c r="Z44" s="73">
        <v>972</v>
      </c>
      <c r="AA44" s="41">
        <v>1</v>
      </c>
      <c r="AB44" s="41">
        <v>13</v>
      </c>
      <c r="AC44" s="42" t="s">
        <v>1981</v>
      </c>
      <c r="AD44" s="73">
        <v>800</v>
      </c>
      <c r="AE44" s="43"/>
      <c r="AF44" s="44"/>
      <c r="AG44" s="45">
        <v>426.9</v>
      </c>
      <c r="AH44" s="44"/>
      <c r="AI44" s="45">
        <v>0</v>
      </c>
      <c r="AJ44" s="45">
        <v>0</v>
      </c>
      <c r="AK44" s="45">
        <v>0</v>
      </c>
      <c r="AL44" s="7">
        <v>600</v>
      </c>
      <c r="AM44" s="8"/>
    </row>
    <row r="45" spans="1:39" ht="115.5" customHeight="1" x14ac:dyDescent="0.2">
      <c r="A45" s="5"/>
      <c r="B45" s="76">
        <v>400000000</v>
      </c>
      <c r="C45" s="76">
        <v>401000000</v>
      </c>
      <c r="D45" s="76">
        <v>401000000</v>
      </c>
      <c r="E45" s="76">
        <v>401000000</v>
      </c>
      <c r="F45" s="77">
        <v>401000003</v>
      </c>
      <c r="G45" s="6">
        <v>982</v>
      </c>
      <c r="H45" s="6">
        <v>4</v>
      </c>
      <c r="I45" s="77">
        <v>10</v>
      </c>
      <c r="J45" s="4" t="s">
        <v>1987</v>
      </c>
      <c r="K45" s="6">
        <v>800</v>
      </c>
      <c r="L45" s="6"/>
      <c r="M45" s="6">
        <v>982587001</v>
      </c>
      <c r="N45" s="77" t="s">
        <v>1986</v>
      </c>
      <c r="O45" s="6" t="s">
        <v>741</v>
      </c>
      <c r="P45" s="6" t="s">
        <v>1994</v>
      </c>
      <c r="Q45" s="6" t="s">
        <v>1993</v>
      </c>
      <c r="R45" s="6" t="s">
        <v>1992</v>
      </c>
      <c r="S45" s="6">
        <v>800</v>
      </c>
      <c r="T45" s="6" t="s">
        <v>1995</v>
      </c>
      <c r="U45" s="74">
        <v>401000003</v>
      </c>
      <c r="V45" s="72" t="s">
        <v>741</v>
      </c>
      <c r="W45" s="72" t="s">
        <v>1994</v>
      </c>
      <c r="X45" s="72" t="s">
        <v>1993</v>
      </c>
      <c r="Y45" s="72" t="s">
        <v>1992</v>
      </c>
      <c r="Z45" s="73">
        <v>982</v>
      </c>
      <c r="AA45" s="41">
        <v>4</v>
      </c>
      <c r="AB45" s="41">
        <v>10</v>
      </c>
      <c r="AC45" s="42" t="s">
        <v>1987</v>
      </c>
      <c r="AD45" s="73">
        <v>800</v>
      </c>
      <c r="AE45" s="43"/>
      <c r="AF45" s="44"/>
      <c r="AG45" s="45">
        <v>163.4</v>
      </c>
      <c r="AH45" s="44"/>
      <c r="AI45" s="45">
        <v>0</v>
      </c>
      <c r="AJ45" s="45">
        <v>0</v>
      </c>
      <c r="AK45" s="45">
        <v>0</v>
      </c>
      <c r="AL45" s="7">
        <v>600</v>
      </c>
      <c r="AM45" s="8"/>
    </row>
    <row r="46" spans="1:39" ht="78" customHeight="1" x14ac:dyDescent="0.2">
      <c r="A46" s="5"/>
      <c r="B46" s="76">
        <v>400000000</v>
      </c>
      <c r="C46" s="76">
        <v>401000000</v>
      </c>
      <c r="D46" s="76">
        <v>401000000</v>
      </c>
      <c r="E46" s="76">
        <v>401000000</v>
      </c>
      <c r="F46" s="77">
        <v>401000003</v>
      </c>
      <c r="G46" s="6">
        <v>992</v>
      </c>
      <c r="H46" s="6">
        <v>1</v>
      </c>
      <c r="I46" s="77">
        <v>13</v>
      </c>
      <c r="J46" s="4" t="s">
        <v>1987</v>
      </c>
      <c r="K46" s="6">
        <v>800</v>
      </c>
      <c r="L46" s="6"/>
      <c r="M46" s="6">
        <v>992586001</v>
      </c>
      <c r="N46" s="77" t="s">
        <v>1986</v>
      </c>
      <c r="O46" s="6" t="s">
        <v>741</v>
      </c>
      <c r="P46" s="6" t="s">
        <v>1990</v>
      </c>
      <c r="Q46" s="6" t="s">
        <v>1989</v>
      </c>
      <c r="R46" s="6" t="s">
        <v>1988</v>
      </c>
      <c r="S46" s="6">
        <v>800</v>
      </c>
      <c r="T46" s="6" t="s">
        <v>1991</v>
      </c>
      <c r="U46" s="74">
        <v>401000003</v>
      </c>
      <c r="V46" s="72" t="s">
        <v>741</v>
      </c>
      <c r="W46" s="72" t="s">
        <v>1990</v>
      </c>
      <c r="X46" s="72" t="s">
        <v>1989</v>
      </c>
      <c r="Y46" s="72" t="s">
        <v>1988</v>
      </c>
      <c r="Z46" s="73">
        <v>992</v>
      </c>
      <c r="AA46" s="41">
        <v>1</v>
      </c>
      <c r="AB46" s="41">
        <v>13</v>
      </c>
      <c r="AC46" s="42" t="s">
        <v>1987</v>
      </c>
      <c r="AD46" s="73">
        <v>800</v>
      </c>
      <c r="AE46" s="43"/>
      <c r="AF46" s="44"/>
      <c r="AG46" s="45">
        <v>244.3</v>
      </c>
      <c r="AH46" s="44"/>
      <c r="AI46" s="45">
        <v>244.3</v>
      </c>
      <c r="AJ46" s="45">
        <v>244.3</v>
      </c>
      <c r="AK46" s="45">
        <v>244.3</v>
      </c>
      <c r="AL46" s="7">
        <v>600</v>
      </c>
      <c r="AM46" s="8"/>
    </row>
    <row r="47" spans="1:39" ht="120" customHeight="1" x14ac:dyDescent="0.2">
      <c r="A47" s="5"/>
      <c r="B47" s="76">
        <v>400000000</v>
      </c>
      <c r="C47" s="76">
        <v>401000000</v>
      </c>
      <c r="D47" s="76">
        <v>401000000</v>
      </c>
      <c r="E47" s="76">
        <v>401000000</v>
      </c>
      <c r="F47" s="77">
        <v>401000003</v>
      </c>
      <c r="G47" s="6">
        <v>992</v>
      </c>
      <c r="H47" s="6">
        <v>1</v>
      </c>
      <c r="I47" s="77">
        <v>13</v>
      </c>
      <c r="J47" s="4" t="s">
        <v>1981</v>
      </c>
      <c r="K47" s="6">
        <v>800</v>
      </c>
      <c r="L47" s="6"/>
      <c r="M47" s="6">
        <v>992529003</v>
      </c>
      <c r="N47" s="77" t="s">
        <v>1986</v>
      </c>
      <c r="O47" s="6" t="s">
        <v>1683</v>
      </c>
      <c r="P47" s="6" t="s">
        <v>1984</v>
      </c>
      <c r="Q47" s="6" t="s">
        <v>1983</v>
      </c>
      <c r="R47" s="6" t="s">
        <v>1982</v>
      </c>
      <c r="S47" s="6">
        <v>800</v>
      </c>
      <c r="T47" s="6" t="s">
        <v>1985</v>
      </c>
      <c r="U47" s="74">
        <v>401000003</v>
      </c>
      <c r="V47" s="72" t="s">
        <v>1683</v>
      </c>
      <c r="W47" s="72" t="s">
        <v>1984</v>
      </c>
      <c r="X47" s="72" t="s">
        <v>1983</v>
      </c>
      <c r="Y47" s="72" t="s">
        <v>1982</v>
      </c>
      <c r="Z47" s="73">
        <v>992</v>
      </c>
      <c r="AA47" s="41">
        <v>1</v>
      </c>
      <c r="AB47" s="41">
        <v>13</v>
      </c>
      <c r="AC47" s="42" t="s">
        <v>1981</v>
      </c>
      <c r="AD47" s="73">
        <v>800</v>
      </c>
      <c r="AE47" s="43"/>
      <c r="AF47" s="44"/>
      <c r="AG47" s="45">
        <v>482.8</v>
      </c>
      <c r="AH47" s="44"/>
      <c r="AI47" s="45">
        <v>0</v>
      </c>
      <c r="AJ47" s="45">
        <v>0</v>
      </c>
      <c r="AK47" s="45">
        <v>0</v>
      </c>
      <c r="AL47" s="7">
        <v>600</v>
      </c>
      <c r="AM47" s="8"/>
    </row>
    <row r="48" spans="1:39" ht="82.5" customHeight="1" x14ac:dyDescent="0.2">
      <c r="A48" s="5"/>
      <c r="B48" s="94">
        <v>401000004</v>
      </c>
      <c r="C48" s="94"/>
      <c r="D48" s="94"/>
      <c r="E48" s="94"/>
      <c r="F48" s="94"/>
      <c r="G48" s="26">
        <v>923</v>
      </c>
      <c r="H48" s="95"/>
      <c r="I48" s="95"/>
      <c r="J48" s="95"/>
      <c r="K48" s="95"/>
      <c r="L48" s="95"/>
      <c r="M48" s="95"/>
      <c r="N48" s="27" t="s">
        <v>1923</v>
      </c>
      <c r="O48" s="6" t="s">
        <v>1922</v>
      </c>
      <c r="P48" s="6" t="s">
        <v>1921</v>
      </c>
      <c r="Q48" s="6" t="s">
        <v>1920</v>
      </c>
      <c r="R48" s="6" t="s">
        <v>1919</v>
      </c>
      <c r="S48" s="6">
        <v>0</v>
      </c>
      <c r="T48" s="28"/>
      <c r="U48" s="37" t="s">
        <v>1980</v>
      </c>
      <c r="V48" s="60" t="s">
        <v>1923</v>
      </c>
      <c r="W48" s="60" t="s">
        <v>22</v>
      </c>
      <c r="X48" s="60" t="s">
        <v>22</v>
      </c>
      <c r="Y48" s="60" t="s">
        <v>22</v>
      </c>
      <c r="Z48" s="38" t="s">
        <v>22</v>
      </c>
      <c r="AA48" s="39" t="s">
        <v>22</v>
      </c>
      <c r="AB48" s="39" t="s">
        <v>22</v>
      </c>
      <c r="AC48" s="40" t="s">
        <v>22</v>
      </c>
      <c r="AD48" s="38" t="s">
        <v>22</v>
      </c>
      <c r="AE48" s="96"/>
      <c r="AF48" s="97"/>
      <c r="AG48" s="34">
        <v>272983.3</v>
      </c>
      <c r="AH48" s="35"/>
      <c r="AI48" s="36">
        <f>16978673.4-32366.7</f>
        <v>16946306.699999999</v>
      </c>
      <c r="AJ48" s="36">
        <v>9561164.3000000007</v>
      </c>
      <c r="AK48" s="34">
        <v>8207226.4000000004</v>
      </c>
      <c r="AL48" s="10" t="s">
        <v>22</v>
      </c>
      <c r="AM48" s="8"/>
    </row>
    <row r="49" spans="1:39" ht="130.5" customHeight="1" x14ac:dyDescent="0.2">
      <c r="A49" s="5"/>
      <c r="B49" s="76">
        <v>400000000</v>
      </c>
      <c r="C49" s="76">
        <v>401000000</v>
      </c>
      <c r="D49" s="76">
        <v>401000000</v>
      </c>
      <c r="E49" s="76">
        <v>401000000</v>
      </c>
      <c r="F49" s="77">
        <v>401000004</v>
      </c>
      <c r="G49" s="6">
        <v>918</v>
      </c>
      <c r="H49" s="6">
        <v>5</v>
      </c>
      <c r="I49" s="77">
        <v>2</v>
      </c>
      <c r="J49" s="4" t="s">
        <v>1979</v>
      </c>
      <c r="K49" s="6">
        <v>400</v>
      </c>
      <c r="L49" s="6"/>
      <c r="M49" s="6">
        <v>918174001</v>
      </c>
      <c r="N49" s="77" t="s">
        <v>1923</v>
      </c>
      <c r="O49" s="6" t="s">
        <v>1199</v>
      </c>
      <c r="P49" s="6" t="s">
        <v>235</v>
      </c>
      <c r="Q49" s="6" t="s">
        <v>234</v>
      </c>
      <c r="R49" s="6" t="s">
        <v>233</v>
      </c>
      <c r="S49" s="6">
        <v>400</v>
      </c>
      <c r="T49" s="6" t="s">
        <v>1964</v>
      </c>
      <c r="U49" s="74">
        <v>401000004</v>
      </c>
      <c r="V49" s="72" t="s">
        <v>1199</v>
      </c>
      <c r="W49" s="72" t="s">
        <v>235</v>
      </c>
      <c r="X49" s="72" t="s">
        <v>234</v>
      </c>
      <c r="Y49" s="72" t="s">
        <v>233</v>
      </c>
      <c r="Z49" s="73">
        <v>918</v>
      </c>
      <c r="AA49" s="41">
        <v>5</v>
      </c>
      <c r="AB49" s="41">
        <v>2</v>
      </c>
      <c r="AC49" s="42" t="s">
        <v>1979</v>
      </c>
      <c r="AD49" s="73">
        <v>400</v>
      </c>
      <c r="AE49" s="43"/>
      <c r="AF49" s="44"/>
      <c r="AG49" s="45">
        <v>21634</v>
      </c>
      <c r="AH49" s="44"/>
      <c r="AI49" s="45">
        <f>52469.5-32366.7</f>
        <v>20102.8</v>
      </c>
      <c r="AJ49" s="45">
        <v>65361.5</v>
      </c>
      <c r="AK49" s="45">
        <v>0</v>
      </c>
      <c r="AL49" s="7">
        <v>600</v>
      </c>
      <c r="AM49" s="8"/>
    </row>
    <row r="50" spans="1:39" ht="126" customHeight="1" x14ac:dyDescent="0.2">
      <c r="A50" s="5"/>
      <c r="B50" s="76">
        <v>400000000</v>
      </c>
      <c r="C50" s="76">
        <v>401000000</v>
      </c>
      <c r="D50" s="76">
        <v>401000000</v>
      </c>
      <c r="E50" s="76">
        <v>401000000</v>
      </c>
      <c r="F50" s="77">
        <v>401000004</v>
      </c>
      <c r="G50" s="6">
        <v>918</v>
      </c>
      <c r="H50" s="6">
        <v>5</v>
      </c>
      <c r="I50" s="77">
        <v>2</v>
      </c>
      <c r="J50" s="4" t="s">
        <v>1978</v>
      </c>
      <c r="K50" s="6">
        <v>400</v>
      </c>
      <c r="L50" s="6"/>
      <c r="M50" s="6">
        <v>918526001</v>
      </c>
      <c r="N50" s="77" t="s">
        <v>1923</v>
      </c>
      <c r="O50" s="6" t="s">
        <v>1977</v>
      </c>
      <c r="P50" s="6" t="s">
        <v>235</v>
      </c>
      <c r="Q50" s="6" t="s">
        <v>1141</v>
      </c>
      <c r="R50" s="6" t="s">
        <v>233</v>
      </c>
      <c r="S50" s="6">
        <v>400</v>
      </c>
      <c r="T50" s="6" t="s">
        <v>1976</v>
      </c>
      <c r="U50" s="74">
        <v>401000004</v>
      </c>
      <c r="V50" s="72" t="s">
        <v>1977</v>
      </c>
      <c r="W50" s="72" t="s">
        <v>235</v>
      </c>
      <c r="X50" s="72" t="s">
        <v>1141</v>
      </c>
      <c r="Y50" s="72" t="s">
        <v>233</v>
      </c>
      <c r="Z50" s="73">
        <v>918</v>
      </c>
      <c r="AA50" s="41">
        <v>5</v>
      </c>
      <c r="AB50" s="41">
        <v>2</v>
      </c>
      <c r="AC50" s="42" t="s">
        <v>1975</v>
      </c>
      <c r="AD50" s="73">
        <v>400</v>
      </c>
      <c r="AE50" s="43"/>
      <c r="AF50" s="44"/>
      <c r="AG50" s="45">
        <v>14098.5</v>
      </c>
      <c r="AH50" s="44"/>
      <c r="AI50" s="45">
        <v>0</v>
      </c>
      <c r="AJ50" s="45">
        <v>9100</v>
      </c>
      <c r="AK50" s="45">
        <v>9100.2000000000007</v>
      </c>
      <c r="AL50" s="7">
        <v>600</v>
      </c>
      <c r="AM50" s="8"/>
    </row>
    <row r="51" spans="1:39" ht="127.5" customHeight="1" x14ac:dyDescent="0.2">
      <c r="A51" s="5"/>
      <c r="B51" s="76">
        <v>400000000</v>
      </c>
      <c r="C51" s="76">
        <v>401000000</v>
      </c>
      <c r="D51" s="76">
        <v>401000000</v>
      </c>
      <c r="E51" s="76">
        <v>401000000</v>
      </c>
      <c r="F51" s="77">
        <v>401000004</v>
      </c>
      <c r="G51" s="6">
        <v>918</v>
      </c>
      <c r="H51" s="6">
        <v>5</v>
      </c>
      <c r="I51" s="77">
        <v>2</v>
      </c>
      <c r="J51" s="4" t="s">
        <v>1974</v>
      </c>
      <c r="K51" s="6">
        <v>400</v>
      </c>
      <c r="L51" s="6"/>
      <c r="M51" s="6">
        <v>918174011</v>
      </c>
      <c r="N51" s="77" t="s">
        <v>1923</v>
      </c>
      <c r="O51" s="6" t="s">
        <v>1199</v>
      </c>
      <c r="P51" s="6" t="s">
        <v>235</v>
      </c>
      <c r="Q51" s="6" t="s">
        <v>234</v>
      </c>
      <c r="R51" s="6" t="s">
        <v>233</v>
      </c>
      <c r="S51" s="6">
        <v>400</v>
      </c>
      <c r="T51" s="6" t="s">
        <v>1964</v>
      </c>
      <c r="U51" s="74">
        <v>401000004</v>
      </c>
      <c r="V51" s="72" t="s">
        <v>1199</v>
      </c>
      <c r="W51" s="72" t="s">
        <v>235</v>
      </c>
      <c r="X51" s="72" t="s">
        <v>234</v>
      </c>
      <c r="Y51" s="72" t="s">
        <v>233</v>
      </c>
      <c r="Z51" s="73">
        <v>918</v>
      </c>
      <c r="AA51" s="41">
        <v>5</v>
      </c>
      <c r="AB51" s="41">
        <v>2</v>
      </c>
      <c r="AC51" s="42" t="s">
        <v>1974</v>
      </c>
      <c r="AD51" s="73">
        <v>400</v>
      </c>
      <c r="AE51" s="43"/>
      <c r="AF51" s="44"/>
      <c r="AG51" s="45">
        <v>12331.8</v>
      </c>
      <c r="AH51" s="44"/>
      <c r="AI51" s="45">
        <v>34894.5</v>
      </c>
      <c r="AJ51" s="45">
        <v>20477.3</v>
      </c>
      <c r="AK51" s="45">
        <v>0</v>
      </c>
      <c r="AL51" s="7">
        <v>600</v>
      </c>
      <c r="AM51" s="8"/>
    </row>
    <row r="52" spans="1:39" ht="124.5" customHeight="1" x14ac:dyDescent="0.2">
      <c r="A52" s="5"/>
      <c r="B52" s="76">
        <v>400000000</v>
      </c>
      <c r="C52" s="76">
        <v>401000000</v>
      </c>
      <c r="D52" s="76">
        <v>401000000</v>
      </c>
      <c r="E52" s="76">
        <v>401000000</v>
      </c>
      <c r="F52" s="77">
        <v>401000004</v>
      </c>
      <c r="G52" s="6">
        <v>918</v>
      </c>
      <c r="H52" s="6">
        <v>5</v>
      </c>
      <c r="I52" s="77">
        <v>2</v>
      </c>
      <c r="J52" s="4" t="s">
        <v>1971</v>
      </c>
      <c r="K52" s="6">
        <v>400</v>
      </c>
      <c r="L52" s="6"/>
      <c r="M52" s="6">
        <v>918361001</v>
      </c>
      <c r="N52" s="77" t="s">
        <v>1923</v>
      </c>
      <c r="O52" s="6" t="s">
        <v>1969</v>
      </c>
      <c r="P52" s="6" t="s">
        <v>235</v>
      </c>
      <c r="Q52" s="6" t="s">
        <v>234</v>
      </c>
      <c r="R52" s="6" t="s">
        <v>233</v>
      </c>
      <c r="S52" s="6">
        <v>400</v>
      </c>
      <c r="T52" s="6" t="s">
        <v>1970</v>
      </c>
      <c r="U52" s="74">
        <v>401000004</v>
      </c>
      <c r="V52" s="72" t="s">
        <v>1969</v>
      </c>
      <c r="W52" s="72" t="s">
        <v>235</v>
      </c>
      <c r="X52" s="72" t="s">
        <v>234</v>
      </c>
      <c r="Y52" s="72" t="s">
        <v>233</v>
      </c>
      <c r="Z52" s="73">
        <v>918</v>
      </c>
      <c r="AA52" s="41">
        <v>5</v>
      </c>
      <c r="AB52" s="41">
        <v>2</v>
      </c>
      <c r="AC52" s="42" t="s">
        <v>1971</v>
      </c>
      <c r="AD52" s="73">
        <v>400</v>
      </c>
      <c r="AE52" s="43"/>
      <c r="AF52" s="44"/>
      <c r="AG52" s="45">
        <v>0</v>
      </c>
      <c r="AH52" s="44"/>
      <c r="AI52" s="45">
        <v>0</v>
      </c>
      <c r="AJ52" s="45">
        <v>0</v>
      </c>
      <c r="AK52" s="45">
        <v>1715.8</v>
      </c>
      <c r="AL52" s="7">
        <v>600</v>
      </c>
      <c r="AM52" s="8"/>
    </row>
    <row r="53" spans="1:39" ht="122.25" customHeight="1" x14ac:dyDescent="0.2">
      <c r="A53" s="5"/>
      <c r="B53" s="76">
        <v>400000000</v>
      </c>
      <c r="C53" s="76">
        <v>401000000</v>
      </c>
      <c r="D53" s="76">
        <v>401000000</v>
      </c>
      <c r="E53" s="76">
        <v>401000000</v>
      </c>
      <c r="F53" s="77">
        <v>401000004</v>
      </c>
      <c r="G53" s="6">
        <v>918</v>
      </c>
      <c r="H53" s="6">
        <v>5</v>
      </c>
      <c r="I53" s="77">
        <v>2</v>
      </c>
      <c r="J53" s="4" t="s">
        <v>1971</v>
      </c>
      <c r="K53" s="6">
        <v>400</v>
      </c>
      <c r="L53" s="6"/>
      <c r="M53" s="6">
        <v>918413002</v>
      </c>
      <c r="N53" s="77" t="s">
        <v>1923</v>
      </c>
      <c r="O53" s="6" t="s">
        <v>1972</v>
      </c>
      <c r="P53" s="6" t="s">
        <v>235</v>
      </c>
      <c r="Q53" s="6" t="s">
        <v>234</v>
      </c>
      <c r="R53" s="6" t="s">
        <v>233</v>
      </c>
      <c r="S53" s="6">
        <v>400</v>
      </c>
      <c r="T53" s="6" t="s">
        <v>1973</v>
      </c>
      <c r="U53" s="74">
        <v>401000004</v>
      </c>
      <c r="V53" s="72" t="s">
        <v>1972</v>
      </c>
      <c r="W53" s="72" t="s">
        <v>235</v>
      </c>
      <c r="X53" s="72" t="s">
        <v>234</v>
      </c>
      <c r="Y53" s="72" t="s">
        <v>233</v>
      </c>
      <c r="Z53" s="73">
        <v>918</v>
      </c>
      <c r="AA53" s="41">
        <v>5</v>
      </c>
      <c r="AB53" s="41">
        <v>2</v>
      </c>
      <c r="AC53" s="42" t="s">
        <v>1971</v>
      </c>
      <c r="AD53" s="73">
        <v>400</v>
      </c>
      <c r="AE53" s="43"/>
      <c r="AF53" s="44"/>
      <c r="AG53" s="45">
        <v>0</v>
      </c>
      <c r="AH53" s="44"/>
      <c r="AI53" s="45">
        <v>0</v>
      </c>
      <c r="AJ53" s="45">
        <v>0</v>
      </c>
      <c r="AK53" s="45">
        <v>7816.3</v>
      </c>
      <c r="AL53" s="7">
        <v>600</v>
      </c>
      <c r="AM53" s="8"/>
    </row>
    <row r="54" spans="1:39" ht="127.5" customHeight="1" x14ac:dyDescent="0.2">
      <c r="A54" s="5"/>
      <c r="B54" s="76">
        <v>400000000</v>
      </c>
      <c r="C54" s="76">
        <v>401000000</v>
      </c>
      <c r="D54" s="76">
        <v>401000000</v>
      </c>
      <c r="E54" s="76">
        <v>401000000</v>
      </c>
      <c r="F54" s="77">
        <v>401000004</v>
      </c>
      <c r="G54" s="6">
        <v>918</v>
      </c>
      <c r="H54" s="6">
        <v>5</v>
      </c>
      <c r="I54" s="77">
        <v>2</v>
      </c>
      <c r="J54" s="4" t="s">
        <v>1968</v>
      </c>
      <c r="K54" s="6">
        <v>400</v>
      </c>
      <c r="L54" s="6"/>
      <c r="M54" s="6">
        <v>918361001</v>
      </c>
      <c r="N54" s="77" t="s">
        <v>1923</v>
      </c>
      <c r="O54" s="6" t="s">
        <v>1969</v>
      </c>
      <c r="P54" s="6" t="s">
        <v>235</v>
      </c>
      <c r="Q54" s="6" t="s">
        <v>234</v>
      </c>
      <c r="R54" s="6" t="s">
        <v>233</v>
      </c>
      <c r="S54" s="6">
        <v>400</v>
      </c>
      <c r="T54" s="6" t="s">
        <v>1970</v>
      </c>
      <c r="U54" s="74">
        <v>401000004</v>
      </c>
      <c r="V54" s="72" t="s">
        <v>1969</v>
      </c>
      <c r="W54" s="72" t="s">
        <v>235</v>
      </c>
      <c r="X54" s="72" t="s">
        <v>234</v>
      </c>
      <c r="Y54" s="72" t="s">
        <v>233</v>
      </c>
      <c r="Z54" s="73">
        <v>918</v>
      </c>
      <c r="AA54" s="41">
        <v>5</v>
      </c>
      <c r="AB54" s="41">
        <v>2</v>
      </c>
      <c r="AC54" s="42" t="s">
        <v>1968</v>
      </c>
      <c r="AD54" s="73">
        <v>400</v>
      </c>
      <c r="AE54" s="43"/>
      <c r="AF54" s="44"/>
      <c r="AG54" s="45">
        <v>0</v>
      </c>
      <c r="AH54" s="44"/>
      <c r="AI54" s="45">
        <v>0</v>
      </c>
      <c r="AJ54" s="45">
        <v>46463.8</v>
      </c>
      <c r="AK54" s="45">
        <v>16380</v>
      </c>
      <c r="AL54" s="7">
        <v>600</v>
      </c>
      <c r="AM54" s="8"/>
    </row>
    <row r="55" spans="1:39" ht="128.25" customHeight="1" x14ac:dyDescent="0.2">
      <c r="A55" s="5"/>
      <c r="B55" s="76">
        <v>400000000</v>
      </c>
      <c r="C55" s="76">
        <v>401000000</v>
      </c>
      <c r="D55" s="76">
        <v>401000000</v>
      </c>
      <c r="E55" s="76">
        <v>401000000</v>
      </c>
      <c r="F55" s="77">
        <v>401000004</v>
      </c>
      <c r="G55" s="6">
        <v>918</v>
      </c>
      <c r="H55" s="6">
        <v>5</v>
      </c>
      <c r="I55" s="77">
        <v>2</v>
      </c>
      <c r="J55" s="4" t="s">
        <v>1965</v>
      </c>
      <c r="K55" s="6">
        <v>400</v>
      </c>
      <c r="L55" s="6"/>
      <c r="M55" s="6">
        <v>918804001</v>
      </c>
      <c r="N55" s="77" t="s">
        <v>1923</v>
      </c>
      <c r="O55" s="6" t="s">
        <v>1966</v>
      </c>
      <c r="P55" s="6" t="s">
        <v>235</v>
      </c>
      <c r="Q55" s="6" t="s">
        <v>234</v>
      </c>
      <c r="R55" s="6" t="s">
        <v>233</v>
      </c>
      <c r="S55" s="6">
        <v>400</v>
      </c>
      <c r="T55" s="6" t="s">
        <v>1967</v>
      </c>
      <c r="U55" s="74">
        <v>401000004</v>
      </c>
      <c r="V55" s="72" t="s">
        <v>1966</v>
      </c>
      <c r="W55" s="72" t="s">
        <v>235</v>
      </c>
      <c r="X55" s="72" t="s">
        <v>234</v>
      </c>
      <c r="Y55" s="72" t="s">
        <v>233</v>
      </c>
      <c r="Z55" s="73">
        <v>918</v>
      </c>
      <c r="AA55" s="41">
        <v>5</v>
      </c>
      <c r="AB55" s="41">
        <v>2</v>
      </c>
      <c r="AC55" s="42" t="s">
        <v>1965</v>
      </c>
      <c r="AD55" s="73">
        <v>400</v>
      </c>
      <c r="AE55" s="43"/>
      <c r="AF55" s="44"/>
      <c r="AG55" s="45">
        <v>0</v>
      </c>
      <c r="AH55" s="44"/>
      <c r="AI55" s="45">
        <v>0</v>
      </c>
      <c r="AJ55" s="45">
        <v>0</v>
      </c>
      <c r="AK55" s="45">
        <v>16315.9</v>
      </c>
      <c r="AL55" s="7">
        <v>600</v>
      </c>
      <c r="AM55" s="8"/>
    </row>
    <row r="56" spans="1:39" ht="126" customHeight="1" x14ac:dyDescent="0.2">
      <c r="A56" s="5"/>
      <c r="B56" s="76">
        <v>400000000</v>
      </c>
      <c r="C56" s="76">
        <v>401000000</v>
      </c>
      <c r="D56" s="76">
        <v>401000000</v>
      </c>
      <c r="E56" s="76">
        <v>401000000</v>
      </c>
      <c r="F56" s="77">
        <v>401000004</v>
      </c>
      <c r="G56" s="6">
        <v>918</v>
      </c>
      <c r="H56" s="6">
        <v>5</v>
      </c>
      <c r="I56" s="77">
        <v>2</v>
      </c>
      <c r="J56" s="4" t="s">
        <v>1963</v>
      </c>
      <c r="K56" s="6">
        <v>400</v>
      </c>
      <c r="L56" s="6"/>
      <c r="M56" s="6">
        <v>918431002</v>
      </c>
      <c r="N56" s="77" t="s">
        <v>1923</v>
      </c>
      <c r="O56" s="6" t="s">
        <v>1199</v>
      </c>
      <c r="P56" s="6" t="s">
        <v>235</v>
      </c>
      <c r="Q56" s="6" t="s">
        <v>234</v>
      </c>
      <c r="R56" s="6" t="s">
        <v>233</v>
      </c>
      <c r="S56" s="6">
        <v>400</v>
      </c>
      <c r="T56" s="6" t="s">
        <v>1964</v>
      </c>
      <c r="U56" s="74">
        <v>401000004</v>
      </c>
      <c r="V56" s="72" t="s">
        <v>1199</v>
      </c>
      <c r="W56" s="72" t="s">
        <v>235</v>
      </c>
      <c r="X56" s="72" t="s">
        <v>234</v>
      </c>
      <c r="Y56" s="72" t="s">
        <v>233</v>
      </c>
      <c r="Z56" s="73">
        <v>918</v>
      </c>
      <c r="AA56" s="41">
        <v>5</v>
      </c>
      <c r="AB56" s="41">
        <v>2</v>
      </c>
      <c r="AC56" s="42" t="s">
        <v>1963</v>
      </c>
      <c r="AD56" s="73">
        <v>400</v>
      </c>
      <c r="AE56" s="43"/>
      <c r="AF56" s="44"/>
      <c r="AG56" s="45">
        <v>2253.1</v>
      </c>
      <c r="AH56" s="44"/>
      <c r="AI56" s="45">
        <v>0</v>
      </c>
      <c r="AJ56" s="45">
        <v>0</v>
      </c>
      <c r="AK56" s="45">
        <v>0</v>
      </c>
      <c r="AL56" s="7">
        <v>600</v>
      </c>
      <c r="AM56" s="8"/>
    </row>
    <row r="57" spans="1:39" ht="122.25" customHeight="1" x14ac:dyDescent="0.2">
      <c r="A57" s="5"/>
      <c r="B57" s="76">
        <v>400000000</v>
      </c>
      <c r="C57" s="76">
        <v>401000000</v>
      </c>
      <c r="D57" s="76">
        <v>401000000</v>
      </c>
      <c r="E57" s="76">
        <v>401000000</v>
      </c>
      <c r="F57" s="77">
        <v>401000004</v>
      </c>
      <c r="G57" s="6">
        <v>918</v>
      </c>
      <c r="H57" s="6">
        <v>5</v>
      </c>
      <c r="I57" s="77">
        <v>2</v>
      </c>
      <c r="J57" s="4" t="s">
        <v>1961</v>
      </c>
      <c r="K57" s="6">
        <v>400</v>
      </c>
      <c r="L57" s="6"/>
      <c r="M57" s="6">
        <v>918679001</v>
      </c>
      <c r="N57" s="77" t="s">
        <v>1923</v>
      </c>
      <c r="O57" s="6" t="s">
        <v>1946</v>
      </c>
      <c r="P57" s="6" t="s">
        <v>235</v>
      </c>
      <c r="Q57" s="6" t="s">
        <v>234</v>
      </c>
      <c r="R57" s="6" t="s">
        <v>233</v>
      </c>
      <c r="S57" s="6">
        <v>400</v>
      </c>
      <c r="T57" s="6" t="s">
        <v>1962</v>
      </c>
      <c r="U57" s="74">
        <v>401000004</v>
      </c>
      <c r="V57" s="72" t="s">
        <v>1946</v>
      </c>
      <c r="W57" s="72" t="s">
        <v>235</v>
      </c>
      <c r="X57" s="72" t="s">
        <v>234</v>
      </c>
      <c r="Y57" s="72" t="s">
        <v>233</v>
      </c>
      <c r="Z57" s="73">
        <v>918</v>
      </c>
      <c r="AA57" s="41">
        <v>5</v>
      </c>
      <c r="AB57" s="41">
        <v>2</v>
      </c>
      <c r="AC57" s="42" t="s">
        <v>1961</v>
      </c>
      <c r="AD57" s="73">
        <v>400</v>
      </c>
      <c r="AE57" s="43"/>
      <c r="AF57" s="44"/>
      <c r="AG57" s="45">
        <v>10506.7</v>
      </c>
      <c r="AH57" s="44"/>
      <c r="AI57" s="45">
        <v>10676.4</v>
      </c>
      <c r="AJ57" s="45">
        <v>0</v>
      </c>
      <c r="AK57" s="45">
        <v>0</v>
      </c>
      <c r="AL57" s="7">
        <v>600</v>
      </c>
      <c r="AM57" s="8"/>
    </row>
    <row r="58" spans="1:39" ht="130.5" customHeight="1" x14ac:dyDescent="0.2">
      <c r="A58" s="5"/>
      <c r="B58" s="76">
        <v>400000000</v>
      </c>
      <c r="C58" s="76">
        <v>401000000</v>
      </c>
      <c r="D58" s="76">
        <v>401000000</v>
      </c>
      <c r="E58" s="76">
        <v>401000000</v>
      </c>
      <c r="F58" s="77">
        <v>401000004</v>
      </c>
      <c r="G58" s="6">
        <v>918</v>
      </c>
      <c r="H58" s="6">
        <v>5</v>
      </c>
      <c r="I58" s="77">
        <v>2</v>
      </c>
      <c r="J58" s="4" t="s">
        <v>1959</v>
      </c>
      <c r="K58" s="6">
        <v>400</v>
      </c>
      <c r="L58" s="6"/>
      <c r="M58" s="6">
        <v>918824001</v>
      </c>
      <c r="N58" s="77" t="s">
        <v>1923</v>
      </c>
      <c r="O58" s="6" t="s">
        <v>1337</v>
      </c>
      <c r="P58" s="6" t="s">
        <v>235</v>
      </c>
      <c r="Q58" s="6" t="s">
        <v>234</v>
      </c>
      <c r="R58" s="6" t="s">
        <v>233</v>
      </c>
      <c r="S58" s="6">
        <v>400</v>
      </c>
      <c r="T58" s="6" t="s">
        <v>1960</v>
      </c>
      <c r="U58" s="74">
        <v>401000004</v>
      </c>
      <c r="V58" s="72" t="s">
        <v>1337</v>
      </c>
      <c r="W58" s="72" t="s">
        <v>235</v>
      </c>
      <c r="X58" s="72" t="s">
        <v>234</v>
      </c>
      <c r="Y58" s="72" t="s">
        <v>233</v>
      </c>
      <c r="Z58" s="73">
        <v>918</v>
      </c>
      <c r="AA58" s="41">
        <v>5</v>
      </c>
      <c r="AB58" s="41">
        <v>2</v>
      </c>
      <c r="AC58" s="42" t="s">
        <v>1959</v>
      </c>
      <c r="AD58" s="73">
        <v>400</v>
      </c>
      <c r="AE58" s="43"/>
      <c r="AF58" s="44"/>
      <c r="AG58" s="45">
        <v>29238.9</v>
      </c>
      <c r="AH58" s="44"/>
      <c r="AI58" s="45">
        <v>0</v>
      </c>
      <c r="AJ58" s="45">
        <v>0</v>
      </c>
      <c r="AK58" s="45">
        <v>0</v>
      </c>
      <c r="AL58" s="7">
        <v>600</v>
      </c>
      <c r="AM58" s="8"/>
    </row>
    <row r="59" spans="1:39" ht="124.5" customHeight="1" x14ac:dyDescent="0.2">
      <c r="A59" s="5"/>
      <c r="B59" s="76">
        <v>400000000</v>
      </c>
      <c r="C59" s="76">
        <v>401000000</v>
      </c>
      <c r="D59" s="76">
        <v>401000000</v>
      </c>
      <c r="E59" s="76">
        <v>401000000</v>
      </c>
      <c r="F59" s="77">
        <v>401000004</v>
      </c>
      <c r="G59" s="6">
        <v>918</v>
      </c>
      <c r="H59" s="6">
        <v>5</v>
      </c>
      <c r="I59" s="77">
        <v>2</v>
      </c>
      <c r="J59" s="4" t="s">
        <v>1957</v>
      </c>
      <c r="K59" s="6">
        <v>400</v>
      </c>
      <c r="L59" s="6"/>
      <c r="M59" s="6">
        <v>918845001</v>
      </c>
      <c r="N59" s="77" t="s">
        <v>1923</v>
      </c>
      <c r="O59" s="6" t="s">
        <v>1952</v>
      </c>
      <c r="P59" s="6" t="s">
        <v>235</v>
      </c>
      <c r="Q59" s="6" t="s">
        <v>234</v>
      </c>
      <c r="R59" s="6" t="s">
        <v>233</v>
      </c>
      <c r="S59" s="6">
        <v>400</v>
      </c>
      <c r="T59" s="6" t="s">
        <v>1958</v>
      </c>
      <c r="U59" s="74">
        <v>401000004</v>
      </c>
      <c r="V59" s="72" t="s">
        <v>1952</v>
      </c>
      <c r="W59" s="72" t="s">
        <v>235</v>
      </c>
      <c r="X59" s="72" t="s">
        <v>234</v>
      </c>
      <c r="Y59" s="72" t="s">
        <v>233</v>
      </c>
      <c r="Z59" s="73">
        <v>918</v>
      </c>
      <c r="AA59" s="41">
        <v>5</v>
      </c>
      <c r="AB59" s="41">
        <v>2</v>
      </c>
      <c r="AC59" s="42" t="s">
        <v>1957</v>
      </c>
      <c r="AD59" s="73">
        <v>400</v>
      </c>
      <c r="AE59" s="43"/>
      <c r="AF59" s="44"/>
      <c r="AG59" s="45">
        <v>0</v>
      </c>
      <c r="AH59" s="44"/>
      <c r="AI59" s="45">
        <v>144797.4</v>
      </c>
      <c r="AJ59" s="45">
        <v>0</v>
      </c>
      <c r="AK59" s="45">
        <v>0</v>
      </c>
      <c r="AL59" s="7">
        <v>600</v>
      </c>
      <c r="AM59" s="8"/>
    </row>
    <row r="60" spans="1:39" ht="122.25" customHeight="1" x14ac:dyDescent="0.2">
      <c r="A60" s="5"/>
      <c r="B60" s="76">
        <v>400000000</v>
      </c>
      <c r="C60" s="76">
        <v>401000000</v>
      </c>
      <c r="D60" s="76">
        <v>401000000</v>
      </c>
      <c r="E60" s="76">
        <v>401000000</v>
      </c>
      <c r="F60" s="77">
        <v>401000004</v>
      </c>
      <c r="G60" s="6">
        <v>918</v>
      </c>
      <c r="H60" s="6">
        <v>5</v>
      </c>
      <c r="I60" s="77">
        <v>2</v>
      </c>
      <c r="J60" s="4" t="s">
        <v>1955</v>
      </c>
      <c r="K60" s="6">
        <v>400</v>
      </c>
      <c r="L60" s="6"/>
      <c r="M60" s="6">
        <v>918846001</v>
      </c>
      <c r="N60" s="77" t="s">
        <v>1923</v>
      </c>
      <c r="O60" s="6" t="s">
        <v>1949</v>
      </c>
      <c r="P60" s="6" t="s">
        <v>235</v>
      </c>
      <c r="Q60" s="6" t="s">
        <v>234</v>
      </c>
      <c r="R60" s="6" t="s">
        <v>233</v>
      </c>
      <c r="S60" s="6">
        <v>400</v>
      </c>
      <c r="T60" s="6" t="s">
        <v>1956</v>
      </c>
      <c r="U60" s="74">
        <v>401000004</v>
      </c>
      <c r="V60" s="72" t="s">
        <v>1949</v>
      </c>
      <c r="W60" s="72" t="s">
        <v>235</v>
      </c>
      <c r="X60" s="72" t="s">
        <v>234</v>
      </c>
      <c r="Y60" s="72" t="s">
        <v>233</v>
      </c>
      <c r="Z60" s="73">
        <v>918</v>
      </c>
      <c r="AA60" s="41">
        <v>5</v>
      </c>
      <c r="AB60" s="41">
        <v>2</v>
      </c>
      <c r="AC60" s="42" t="s">
        <v>1955</v>
      </c>
      <c r="AD60" s="73">
        <v>400</v>
      </c>
      <c r="AE60" s="43"/>
      <c r="AF60" s="44"/>
      <c r="AG60" s="45">
        <v>0</v>
      </c>
      <c r="AH60" s="44"/>
      <c r="AI60" s="45">
        <v>243515.5</v>
      </c>
      <c r="AJ60" s="45">
        <v>0</v>
      </c>
      <c r="AK60" s="45">
        <v>0</v>
      </c>
      <c r="AL60" s="7">
        <v>600</v>
      </c>
      <c r="AM60" s="8"/>
    </row>
    <row r="61" spans="1:39" ht="126" customHeight="1" x14ac:dyDescent="0.2">
      <c r="A61" s="5"/>
      <c r="B61" s="76">
        <v>400000000</v>
      </c>
      <c r="C61" s="76">
        <v>401000000</v>
      </c>
      <c r="D61" s="76">
        <v>401000000</v>
      </c>
      <c r="E61" s="76">
        <v>401000000</v>
      </c>
      <c r="F61" s="77">
        <v>401000004</v>
      </c>
      <c r="G61" s="6">
        <v>918</v>
      </c>
      <c r="H61" s="6">
        <v>5</v>
      </c>
      <c r="I61" s="77">
        <v>2</v>
      </c>
      <c r="J61" s="4" t="s">
        <v>1954</v>
      </c>
      <c r="K61" s="6">
        <v>400</v>
      </c>
      <c r="L61" s="6"/>
      <c r="M61" s="6">
        <v>918884001</v>
      </c>
      <c r="N61" s="77" t="s">
        <v>1923</v>
      </c>
      <c r="O61" s="6" t="s">
        <v>1946</v>
      </c>
      <c r="P61" s="6" t="s">
        <v>22</v>
      </c>
      <c r="Q61" s="6" t="s">
        <v>22</v>
      </c>
      <c r="R61" s="6" t="s">
        <v>22</v>
      </c>
      <c r="S61" s="6">
        <v>400</v>
      </c>
      <c r="T61" s="6" t="s">
        <v>1947</v>
      </c>
      <c r="U61" s="74">
        <v>401000004</v>
      </c>
      <c r="V61" s="72" t="s">
        <v>1946</v>
      </c>
      <c r="W61" s="64" t="s">
        <v>235</v>
      </c>
      <c r="X61" s="64" t="s">
        <v>234</v>
      </c>
      <c r="Y61" s="64" t="s">
        <v>233</v>
      </c>
      <c r="Z61" s="73">
        <v>918</v>
      </c>
      <c r="AA61" s="41">
        <v>5</v>
      </c>
      <c r="AB61" s="41">
        <v>2</v>
      </c>
      <c r="AC61" s="42" t="s">
        <v>1954</v>
      </c>
      <c r="AD61" s="73">
        <v>400</v>
      </c>
      <c r="AE61" s="43"/>
      <c r="AF61" s="44"/>
      <c r="AG61" s="45">
        <v>0</v>
      </c>
      <c r="AH61" s="44"/>
      <c r="AI61" s="45">
        <v>46100</v>
      </c>
      <c r="AJ61" s="45">
        <v>0</v>
      </c>
      <c r="AK61" s="45">
        <v>0</v>
      </c>
      <c r="AL61" s="7">
        <v>600</v>
      </c>
      <c r="AM61" s="8"/>
    </row>
    <row r="62" spans="1:39" ht="132" customHeight="1" x14ac:dyDescent="0.2">
      <c r="A62" s="5"/>
      <c r="B62" s="76">
        <v>400000000</v>
      </c>
      <c r="C62" s="76">
        <v>401000000</v>
      </c>
      <c r="D62" s="76">
        <v>401000000</v>
      </c>
      <c r="E62" s="76">
        <v>401000000</v>
      </c>
      <c r="F62" s="77">
        <v>401000004</v>
      </c>
      <c r="G62" s="6">
        <v>918</v>
      </c>
      <c r="H62" s="6">
        <v>5</v>
      </c>
      <c r="I62" s="77">
        <v>2</v>
      </c>
      <c r="J62" s="4" t="s">
        <v>1951</v>
      </c>
      <c r="K62" s="6">
        <v>400</v>
      </c>
      <c r="L62" s="6"/>
      <c r="M62" s="6">
        <v>918885001</v>
      </c>
      <c r="N62" s="77" t="s">
        <v>1923</v>
      </c>
      <c r="O62" s="6" t="s">
        <v>1952</v>
      </c>
      <c r="P62" s="6" t="s">
        <v>22</v>
      </c>
      <c r="Q62" s="6" t="s">
        <v>22</v>
      </c>
      <c r="R62" s="6" t="s">
        <v>22</v>
      </c>
      <c r="S62" s="6">
        <v>400</v>
      </c>
      <c r="T62" s="6" t="s">
        <v>1953</v>
      </c>
      <c r="U62" s="74">
        <v>401000004</v>
      </c>
      <c r="V62" s="72" t="s">
        <v>1952</v>
      </c>
      <c r="W62" s="64" t="s">
        <v>235</v>
      </c>
      <c r="X62" s="64" t="s">
        <v>234</v>
      </c>
      <c r="Y62" s="64" t="s">
        <v>233</v>
      </c>
      <c r="Z62" s="73">
        <v>918</v>
      </c>
      <c r="AA62" s="41">
        <v>5</v>
      </c>
      <c r="AB62" s="41">
        <v>2</v>
      </c>
      <c r="AC62" s="42" t="s">
        <v>1951</v>
      </c>
      <c r="AD62" s="73">
        <v>400</v>
      </c>
      <c r="AE62" s="43"/>
      <c r="AF62" s="44"/>
      <c r="AG62" s="45">
        <v>0</v>
      </c>
      <c r="AH62" s="44"/>
      <c r="AI62" s="45">
        <v>30605.9</v>
      </c>
      <c r="AJ62" s="45">
        <v>41718</v>
      </c>
      <c r="AK62" s="45">
        <v>41718</v>
      </c>
      <c r="AL62" s="7">
        <v>600</v>
      </c>
      <c r="AM62" s="8"/>
    </row>
    <row r="63" spans="1:39" ht="123.75" customHeight="1" x14ac:dyDescent="0.2">
      <c r="A63" s="5"/>
      <c r="B63" s="76">
        <v>400000000</v>
      </c>
      <c r="C63" s="76">
        <v>401000000</v>
      </c>
      <c r="D63" s="76">
        <v>401000000</v>
      </c>
      <c r="E63" s="76">
        <v>401000000</v>
      </c>
      <c r="F63" s="77">
        <v>401000004</v>
      </c>
      <c r="G63" s="6">
        <v>918</v>
      </c>
      <c r="H63" s="6">
        <v>5</v>
      </c>
      <c r="I63" s="77">
        <v>2</v>
      </c>
      <c r="J63" s="4" t="s">
        <v>1948</v>
      </c>
      <c r="K63" s="6">
        <v>400</v>
      </c>
      <c r="L63" s="6"/>
      <c r="M63" s="6">
        <v>918886001</v>
      </c>
      <c r="N63" s="77" t="s">
        <v>1923</v>
      </c>
      <c r="O63" s="6" t="s">
        <v>1949</v>
      </c>
      <c r="P63" s="6" t="s">
        <v>22</v>
      </c>
      <c r="Q63" s="6" t="s">
        <v>22</v>
      </c>
      <c r="R63" s="6" t="s">
        <v>22</v>
      </c>
      <c r="S63" s="6">
        <v>400</v>
      </c>
      <c r="T63" s="6" t="s">
        <v>1950</v>
      </c>
      <c r="U63" s="74">
        <v>401000004</v>
      </c>
      <c r="V63" s="72" t="s">
        <v>1949</v>
      </c>
      <c r="W63" s="64" t="s">
        <v>235</v>
      </c>
      <c r="X63" s="64" t="s">
        <v>1141</v>
      </c>
      <c r="Y63" s="64" t="s">
        <v>233</v>
      </c>
      <c r="Z63" s="73">
        <v>918</v>
      </c>
      <c r="AA63" s="41">
        <v>5</v>
      </c>
      <c r="AB63" s="41">
        <v>2</v>
      </c>
      <c r="AC63" s="42" t="s">
        <v>1948</v>
      </c>
      <c r="AD63" s="73">
        <v>400</v>
      </c>
      <c r="AE63" s="43"/>
      <c r="AF63" s="44"/>
      <c r="AG63" s="45">
        <v>0</v>
      </c>
      <c r="AH63" s="44"/>
      <c r="AI63" s="45">
        <v>37414</v>
      </c>
      <c r="AJ63" s="45">
        <v>51833</v>
      </c>
      <c r="AK63" s="45">
        <v>35466</v>
      </c>
      <c r="AL63" s="7">
        <v>600</v>
      </c>
      <c r="AM63" s="8"/>
    </row>
    <row r="64" spans="1:39" ht="122.25" customHeight="1" x14ac:dyDescent="0.2">
      <c r="A64" s="5"/>
      <c r="B64" s="76">
        <v>400000000</v>
      </c>
      <c r="C64" s="76">
        <v>401000000</v>
      </c>
      <c r="D64" s="76">
        <v>401000000</v>
      </c>
      <c r="E64" s="76">
        <v>401000000</v>
      </c>
      <c r="F64" s="77">
        <v>401000004</v>
      </c>
      <c r="G64" s="6">
        <v>918</v>
      </c>
      <c r="H64" s="6">
        <v>5</v>
      </c>
      <c r="I64" s="77">
        <v>2</v>
      </c>
      <c r="J64" s="4" t="s">
        <v>1945</v>
      </c>
      <c r="K64" s="6">
        <v>400</v>
      </c>
      <c r="L64" s="6"/>
      <c r="M64" s="6">
        <v>918887001</v>
      </c>
      <c r="N64" s="77" t="s">
        <v>1923</v>
      </c>
      <c r="O64" s="6" t="s">
        <v>1946</v>
      </c>
      <c r="P64" s="6" t="s">
        <v>22</v>
      </c>
      <c r="Q64" s="6" t="s">
        <v>22</v>
      </c>
      <c r="R64" s="6" t="s">
        <v>22</v>
      </c>
      <c r="S64" s="6">
        <v>400</v>
      </c>
      <c r="T64" s="6" t="s">
        <v>1947</v>
      </c>
      <c r="U64" s="74">
        <v>401000004</v>
      </c>
      <c r="V64" s="72" t="s">
        <v>1946</v>
      </c>
      <c r="W64" s="64" t="s">
        <v>235</v>
      </c>
      <c r="X64" s="64" t="s">
        <v>234</v>
      </c>
      <c r="Y64" s="64" t="s">
        <v>233</v>
      </c>
      <c r="Z64" s="73">
        <v>918</v>
      </c>
      <c r="AA64" s="41">
        <v>5</v>
      </c>
      <c r="AB64" s="41">
        <v>2</v>
      </c>
      <c r="AC64" s="42" t="s">
        <v>1945</v>
      </c>
      <c r="AD64" s="73">
        <v>400</v>
      </c>
      <c r="AE64" s="43"/>
      <c r="AF64" s="44"/>
      <c r="AG64" s="45">
        <v>0</v>
      </c>
      <c r="AH64" s="44"/>
      <c r="AI64" s="45">
        <v>21082.5</v>
      </c>
      <c r="AJ64" s="45">
        <v>31038</v>
      </c>
      <c r="AK64" s="45">
        <v>4090</v>
      </c>
      <c r="AL64" s="7">
        <v>600</v>
      </c>
      <c r="AM64" s="8"/>
    </row>
    <row r="65" spans="1:39" ht="125.25" customHeight="1" x14ac:dyDescent="0.2">
      <c r="A65" s="5"/>
      <c r="B65" s="76">
        <v>400000000</v>
      </c>
      <c r="C65" s="76">
        <v>401000000</v>
      </c>
      <c r="D65" s="76">
        <v>401000000</v>
      </c>
      <c r="E65" s="76">
        <v>401000000</v>
      </c>
      <c r="F65" s="77">
        <v>401000004</v>
      </c>
      <c r="G65" s="6">
        <v>918</v>
      </c>
      <c r="H65" s="6">
        <v>5</v>
      </c>
      <c r="I65" s="77">
        <v>2</v>
      </c>
      <c r="J65" s="4" t="s">
        <v>1943</v>
      </c>
      <c r="K65" s="6">
        <v>400</v>
      </c>
      <c r="L65" s="6"/>
      <c r="M65" s="6">
        <v>918875001</v>
      </c>
      <c r="N65" s="77" t="s">
        <v>1923</v>
      </c>
      <c r="O65" s="6" t="s">
        <v>1941</v>
      </c>
      <c r="P65" s="6" t="s">
        <v>22</v>
      </c>
      <c r="Q65" s="6" t="s">
        <v>22</v>
      </c>
      <c r="R65" s="6" t="s">
        <v>22</v>
      </c>
      <c r="S65" s="6">
        <v>400</v>
      </c>
      <c r="T65" s="6" t="s">
        <v>1944</v>
      </c>
      <c r="U65" s="74">
        <v>401000004</v>
      </c>
      <c r="V65" s="72" t="s">
        <v>1941</v>
      </c>
      <c r="W65" s="72" t="s">
        <v>235</v>
      </c>
      <c r="X65" s="72" t="s">
        <v>234</v>
      </c>
      <c r="Y65" s="72" t="s">
        <v>233</v>
      </c>
      <c r="Z65" s="73">
        <v>918</v>
      </c>
      <c r="AA65" s="41">
        <v>5</v>
      </c>
      <c r="AB65" s="41">
        <v>2</v>
      </c>
      <c r="AC65" s="42" t="s">
        <v>1943</v>
      </c>
      <c r="AD65" s="73">
        <v>400</v>
      </c>
      <c r="AE65" s="43"/>
      <c r="AF65" s="44"/>
      <c r="AG65" s="45">
        <v>0</v>
      </c>
      <c r="AH65" s="44"/>
      <c r="AI65" s="45">
        <v>16225246.6</v>
      </c>
      <c r="AJ65" s="45">
        <v>9214381.1999999993</v>
      </c>
      <c r="AK65" s="45">
        <v>7999935.4000000004</v>
      </c>
      <c r="AL65" s="7">
        <v>600</v>
      </c>
      <c r="AM65" s="8"/>
    </row>
    <row r="66" spans="1:39" ht="133.5" customHeight="1" x14ac:dyDescent="0.2">
      <c r="A66" s="5"/>
      <c r="B66" s="76">
        <v>400000000</v>
      </c>
      <c r="C66" s="76">
        <v>401000000</v>
      </c>
      <c r="D66" s="76">
        <v>401000000</v>
      </c>
      <c r="E66" s="76">
        <v>401000000</v>
      </c>
      <c r="F66" s="77">
        <v>401000004</v>
      </c>
      <c r="G66" s="6">
        <v>918</v>
      </c>
      <c r="H66" s="6">
        <v>5</v>
      </c>
      <c r="I66" s="77">
        <v>2</v>
      </c>
      <c r="J66" s="4" t="s">
        <v>1940</v>
      </c>
      <c r="K66" s="6">
        <v>400</v>
      </c>
      <c r="L66" s="6"/>
      <c r="M66" s="6">
        <v>918876001</v>
      </c>
      <c r="N66" s="77" t="s">
        <v>1923</v>
      </c>
      <c r="O66" s="6" t="s">
        <v>1941</v>
      </c>
      <c r="P66" s="6" t="s">
        <v>235</v>
      </c>
      <c r="Q66" s="6" t="s">
        <v>234</v>
      </c>
      <c r="R66" s="6" t="s">
        <v>233</v>
      </c>
      <c r="S66" s="6">
        <v>400</v>
      </c>
      <c r="T66" s="6" t="s">
        <v>1942</v>
      </c>
      <c r="U66" s="74">
        <v>401000004</v>
      </c>
      <c r="V66" s="72" t="s">
        <v>1941</v>
      </c>
      <c r="W66" s="72" t="s">
        <v>235</v>
      </c>
      <c r="X66" s="72" t="s">
        <v>234</v>
      </c>
      <c r="Y66" s="72" t="s">
        <v>233</v>
      </c>
      <c r="Z66" s="73">
        <v>918</v>
      </c>
      <c r="AA66" s="41">
        <v>5</v>
      </c>
      <c r="AB66" s="41">
        <v>2</v>
      </c>
      <c r="AC66" s="42" t="s">
        <v>1940</v>
      </c>
      <c r="AD66" s="73">
        <v>400</v>
      </c>
      <c r="AE66" s="43"/>
      <c r="AF66" s="44"/>
      <c r="AG66" s="45">
        <v>0</v>
      </c>
      <c r="AH66" s="44"/>
      <c r="AI66" s="45">
        <v>81534.2</v>
      </c>
      <c r="AJ66" s="45">
        <v>46303.7</v>
      </c>
      <c r="AK66" s="45">
        <v>40201</v>
      </c>
      <c r="AL66" s="7">
        <v>600</v>
      </c>
      <c r="AM66" s="8"/>
    </row>
    <row r="67" spans="1:39" ht="140.25" customHeight="1" x14ac:dyDescent="0.2">
      <c r="A67" s="5"/>
      <c r="B67" s="76">
        <v>400000000</v>
      </c>
      <c r="C67" s="76">
        <v>401000000</v>
      </c>
      <c r="D67" s="76">
        <v>401000000</v>
      </c>
      <c r="E67" s="76">
        <v>401000000</v>
      </c>
      <c r="F67" s="77">
        <v>401000004</v>
      </c>
      <c r="G67" s="6">
        <v>923</v>
      </c>
      <c r="H67" s="6">
        <v>5</v>
      </c>
      <c r="I67" s="77">
        <v>2</v>
      </c>
      <c r="J67" s="4" t="s">
        <v>1180</v>
      </c>
      <c r="K67" s="6">
        <v>200</v>
      </c>
      <c r="L67" s="6"/>
      <c r="M67" s="6">
        <v>923462001</v>
      </c>
      <c r="N67" s="77" t="s">
        <v>1923</v>
      </c>
      <c r="O67" s="6" t="s">
        <v>1181</v>
      </c>
      <c r="P67" s="6" t="s">
        <v>1921</v>
      </c>
      <c r="Q67" s="6" t="s">
        <v>1938</v>
      </c>
      <c r="R67" s="6" t="s">
        <v>1919</v>
      </c>
      <c r="S67" s="6">
        <v>200</v>
      </c>
      <c r="T67" s="6" t="s">
        <v>1939</v>
      </c>
      <c r="U67" s="74">
        <v>401000004</v>
      </c>
      <c r="V67" s="72" t="s">
        <v>1181</v>
      </c>
      <c r="W67" s="72" t="s">
        <v>1921</v>
      </c>
      <c r="X67" s="72" t="s">
        <v>1938</v>
      </c>
      <c r="Y67" s="72" t="s">
        <v>1919</v>
      </c>
      <c r="Z67" s="73">
        <v>923</v>
      </c>
      <c r="AA67" s="41">
        <v>5</v>
      </c>
      <c r="AB67" s="41">
        <v>2</v>
      </c>
      <c r="AC67" s="42" t="s">
        <v>1180</v>
      </c>
      <c r="AD67" s="73">
        <v>200</v>
      </c>
      <c r="AE67" s="43"/>
      <c r="AF67" s="44"/>
      <c r="AG67" s="45">
        <v>61226.6</v>
      </c>
      <c r="AH67" s="44"/>
      <c r="AI67" s="45">
        <v>50336.9</v>
      </c>
      <c r="AJ67" s="45">
        <v>34487.800000000003</v>
      </c>
      <c r="AK67" s="45">
        <v>34487.800000000003</v>
      </c>
      <c r="AL67" s="7">
        <v>600</v>
      </c>
      <c r="AM67" s="8"/>
    </row>
    <row r="68" spans="1:39" ht="136.5" customHeight="1" x14ac:dyDescent="0.2">
      <c r="A68" s="5"/>
      <c r="B68" s="76">
        <v>400000000</v>
      </c>
      <c r="C68" s="76">
        <v>401000000</v>
      </c>
      <c r="D68" s="76">
        <v>401000000</v>
      </c>
      <c r="E68" s="76">
        <v>401000000</v>
      </c>
      <c r="F68" s="77">
        <v>401000004</v>
      </c>
      <c r="G68" s="6">
        <v>923</v>
      </c>
      <c r="H68" s="6">
        <v>5</v>
      </c>
      <c r="I68" s="77">
        <v>2</v>
      </c>
      <c r="J68" s="4" t="s">
        <v>1935</v>
      </c>
      <c r="K68" s="6">
        <v>200</v>
      </c>
      <c r="L68" s="6"/>
      <c r="M68" s="6">
        <v>923829001</v>
      </c>
      <c r="N68" s="77" t="s">
        <v>1923</v>
      </c>
      <c r="O68" s="6" t="s">
        <v>1930</v>
      </c>
      <c r="P68" s="6" t="s">
        <v>1921</v>
      </c>
      <c r="Q68" s="6" t="s">
        <v>1936</v>
      </c>
      <c r="R68" s="6" t="s">
        <v>1919</v>
      </c>
      <c r="S68" s="6">
        <v>200</v>
      </c>
      <c r="T68" s="6" t="s">
        <v>1937</v>
      </c>
      <c r="U68" s="74">
        <v>401000004</v>
      </c>
      <c r="V68" s="72" t="s">
        <v>1930</v>
      </c>
      <c r="W68" s="72" t="s">
        <v>1921</v>
      </c>
      <c r="X68" s="72" t="s">
        <v>1936</v>
      </c>
      <c r="Y68" s="72" t="s">
        <v>1919</v>
      </c>
      <c r="Z68" s="73">
        <v>923</v>
      </c>
      <c r="AA68" s="41">
        <v>5</v>
      </c>
      <c r="AB68" s="41">
        <v>2</v>
      </c>
      <c r="AC68" s="42" t="s">
        <v>1935</v>
      </c>
      <c r="AD68" s="73">
        <v>200</v>
      </c>
      <c r="AE68" s="43"/>
      <c r="AF68" s="44"/>
      <c r="AG68" s="45">
        <v>18833.7</v>
      </c>
      <c r="AH68" s="44"/>
      <c r="AI68" s="45">
        <v>0</v>
      </c>
      <c r="AJ68" s="45">
        <v>0</v>
      </c>
      <c r="AK68" s="45">
        <v>0</v>
      </c>
      <c r="AL68" s="7">
        <v>600</v>
      </c>
      <c r="AM68" s="8"/>
    </row>
    <row r="69" spans="1:39" ht="137.25" customHeight="1" x14ac:dyDescent="0.2">
      <c r="A69" s="5"/>
      <c r="B69" s="76">
        <v>400000000</v>
      </c>
      <c r="C69" s="76">
        <v>401000000</v>
      </c>
      <c r="D69" s="76">
        <v>401000000</v>
      </c>
      <c r="E69" s="76">
        <v>401000000</v>
      </c>
      <c r="F69" s="77">
        <v>401000004</v>
      </c>
      <c r="G69" s="6">
        <v>923</v>
      </c>
      <c r="H69" s="6">
        <v>5</v>
      </c>
      <c r="I69" s="77">
        <v>2</v>
      </c>
      <c r="J69" s="4" t="s">
        <v>1931</v>
      </c>
      <c r="K69" s="6">
        <v>800</v>
      </c>
      <c r="L69" s="6"/>
      <c r="M69" s="6">
        <v>923836001</v>
      </c>
      <c r="N69" s="77" t="s">
        <v>1923</v>
      </c>
      <c r="O69" s="6" t="s">
        <v>1933</v>
      </c>
      <c r="P69" s="6" t="s">
        <v>1921</v>
      </c>
      <c r="Q69" s="6" t="s">
        <v>1932</v>
      </c>
      <c r="R69" s="6" t="s">
        <v>1919</v>
      </c>
      <c r="S69" s="6">
        <v>800</v>
      </c>
      <c r="T69" s="6" t="s">
        <v>1934</v>
      </c>
      <c r="U69" s="74">
        <v>401000004</v>
      </c>
      <c r="V69" s="72" t="s">
        <v>1933</v>
      </c>
      <c r="W69" s="72" t="s">
        <v>1921</v>
      </c>
      <c r="X69" s="72" t="s">
        <v>1932</v>
      </c>
      <c r="Y69" s="72" t="s">
        <v>1919</v>
      </c>
      <c r="Z69" s="73">
        <v>923</v>
      </c>
      <c r="AA69" s="41">
        <v>5</v>
      </c>
      <c r="AB69" s="41">
        <v>2</v>
      </c>
      <c r="AC69" s="42" t="s">
        <v>1931</v>
      </c>
      <c r="AD69" s="73">
        <v>800</v>
      </c>
      <c r="AE69" s="43"/>
      <c r="AF69" s="44"/>
      <c r="AG69" s="45">
        <v>100100</v>
      </c>
      <c r="AH69" s="44"/>
      <c r="AI69" s="45">
        <v>0</v>
      </c>
      <c r="AJ69" s="45">
        <v>0</v>
      </c>
      <c r="AK69" s="45">
        <v>0</v>
      </c>
      <c r="AL69" s="7">
        <v>600</v>
      </c>
      <c r="AM69" s="8"/>
    </row>
    <row r="70" spans="1:39" ht="141" customHeight="1" x14ac:dyDescent="0.2">
      <c r="A70" s="5"/>
      <c r="B70" s="76">
        <v>400000000</v>
      </c>
      <c r="C70" s="76">
        <v>401000000</v>
      </c>
      <c r="D70" s="76">
        <v>401000000</v>
      </c>
      <c r="E70" s="76">
        <v>401000000</v>
      </c>
      <c r="F70" s="77">
        <v>401000004</v>
      </c>
      <c r="G70" s="6">
        <v>923</v>
      </c>
      <c r="H70" s="6">
        <v>5</v>
      </c>
      <c r="I70" s="77">
        <v>5</v>
      </c>
      <c r="J70" s="4" t="s">
        <v>1924</v>
      </c>
      <c r="K70" s="6">
        <v>100</v>
      </c>
      <c r="L70" s="6"/>
      <c r="M70" s="6">
        <v>923901001</v>
      </c>
      <c r="N70" s="77" t="s">
        <v>1923</v>
      </c>
      <c r="O70" s="6" t="s">
        <v>1928</v>
      </c>
      <c r="P70" s="6" t="s">
        <v>1921</v>
      </c>
      <c r="Q70" s="6" t="s">
        <v>1925</v>
      </c>
      <c r="R70" s="6" t="s">
        <v>1919</v>
      </c>
      <c r="S70" s="6">
        <v>100</v>
      </c>
      <c r="T70" s="6" t="s">
        <v>1929</v>
      </c>
      <c r="U70" s="74">
        <v>401000004</v>
      </c>
      <c r="V70" s="72" t="s">
        <v>1928</v>
      </c>
      <c r="W70" s="72" t="s">
        <v>1921</v>
      </c>
      <c r="X70" s="72" t="s">
        <v>1925</v>
      </c>
      <c r="Y70" s="72" t="s">
        <v>1919</v>
      </c>
      <c r="Z70" s="73">
        <v>923</v>
      </c>
      <c r="AA70" s="41">
        <v>5</v>
      </c>
      <c r="AB70" s="41">
        <v>5</v>
      </c>
      <c r="AC70" s="42" t="s">
        <v>1924</v>
      </c>
      <c r="AD70" s="73">
        <v>100</v>
      </c>
      <c r="AE70" s="43"/>
      <c r="AF70" s="44"/>
      <c r="AG70" s="45">
        <v>1800</v>
      </c>
      <c r="AH70" s="44"/>
      <c r="AI70" s="45">
        <v>0</v>
      </c>
      <c r="AJ70" s="45">
        <v>0</v>
      </c>
      <c r="AK70" s="45">
        <v>0</v>
      </c>
      <c r="AL70" s="7">
        <v>600</v>
      </c>
      <c r="AM70" s="8"/>
    </row>
    <row r="71" spans="1:39" ht="143.25" customHeight="1" x14ac:dyDescent="0.2">
      <c r="A71" s="5"/>
      <c r="B71" s="76">
        <v>400000000</v>
      </c>
      <c r="C71" s="76">
        <v>401000000</v>
      </c>
      <c r="D71" s="76">
        <v>401000000</v>
      </c>
      <c r="E71" s="76">
        <v>401000000</v>
      </c>
      <c r="F71" s="77">
        <v>401000004</v>
      </c>
      <c r="G71" s="6">
        <v>923</v>
      </c>
      <c r="H71" s="6">
        <v>5</v>
      </c>
      <c r="I71" s="77">
        <v>5</v>
      </c>
      <c r="J71" s="4" t="s">
        <v>1924</v>
      </c>
      <c r="K71" s="6">
        <v>200</v>
      </c>
      <c r="L71" s="6"/>
      <c r="M71" s="6">
        <v>923901002</v>
      </c>
      <c r="N71" s="77" t="s">
        <v>1923</v>
      </c>
      <c r="O71" s="6" t="s">
        <v>1926</v>
      </c>
      <c r="P71" s="6" t="s">
        <v>1921</v>
      </c>
      <c r="Q71" s="6" t="s">
        <v>1925</v>
      </c>
      <c r="R71" s="6" t="s">
        <v>1919</v>
      </c>
      <c r="S71" s="6">
        <v>200</v>
      </c>
      <c r="T71" s="6" t="s">
        <v>1927</v>
      </c>
      <c r="U71" s="74">
        <v>401000004</v>
      </c>
      <c r="V71" s="72" t="s">
        <v>1926</v>
      </c>
      <c r="W71" s="72" t="s">
        <v>1921</v>
      </c>
      <c r="X71" s="72" t="s">
        <v>1925</v>
      </c>
      <c r="Y71" s="72" t="s">
        <v>1919</v>
      </c>
      <c r="Z71" s="73">
        <v>923</v>
      </c>
      <c r="AA71" s="41">
        <v>5</v>
      </c>
      <c r="AB71" s="41">
        <v>5</v>
      </c>
      <c r="AC71" s="42" t="s">
        <v>1924</v>
      </c>
      <c r="AD71" s="73">
        <v>200</v>
      </c>
      <c r="AE71" s="43"/>
      <c r="AF71" s="44"/>
      <c r="AG71" s="45">
        <v>270</v>
      </c>
      <c r="AH71" s="44"/>
      <c r="AI71" s="45">
        <v>0</v>
      </c>
      <c r="AJ71" s="45">
        <v>0</v>
      </c>
      <c r="AK71" s="45">
        <v>0</v>
      </c>
      <c r="AL71" s="7">
        <v>600</v>
      </c>
      <c r="AM71" s="8"/>
    </row>
    <row r="72" spans="1:39" ht="62.25" customHeight="1" x14ac:dyDescent="0.2">
      <c r="A72" s="5"/>
      <c r="B72" s="76">
        <v>400000000</v>
      </c>
      <c r="C72" s="76">
        <v>401000000</v>
      </c>
      <c r="D72" s="76">
        <v>401000000</v>
      </c>
      <c r="E72" s="76">
        <v>401000000</v>
      </c>
      <c r="F72" s="77">
        <v>401000004</v>
      </c>
      <c r="G72" s="6">
        <v>923</v>
      </c>
      <c r="H72" s="6">
        <v>5</v>
      </c>
      <c r="I72" s="77">
        <v>5</v>
      </c>
      <c r="J72" s="4" t="s">
        <v>1917</v>
      </c>
      <c r="K72" s="6">
        <v>100</v>
      </c>
      <c r="L72" s="6"/>
      <c r="M72" s="6">
        <v>923905001</v>
      </c>
      <c r="N72" s="77" t="s">
        <v>1923</v>
      </c>
      <c r="O72" s="6" t="s">
        <v>1922</v>
      </c>
      <c r="P72" s="6" t="s">
        <v>1921</v>
      </c>
      <c r="Q72" s="6" t="s">
        <v>1920</v>
      </c>
      <c r="R72" s="6" t="s">
        <v>1919</v>
      </c>
      <c r="S72" s="6">
        <v>100</v>
      </c>
      <c r="T72" s="6" t="s">
        <v>1918</v>
      </c>
      <c r="U72" s="98">
        <v>401000004</v>
      </c>
      <c r="V72" s="93" t="s">
        <v>1922</v>
      </c>
      <c r="W72" s="93" t="s">
        <v>1921</v>
      </c>
      <c r="X72" s="93" t="s">
        <v>1920</v>
      </c>
      <c r="Y72" s="93" t="s">
        <v>1919</v>
      </c>
      <c r="Z72" s="80">
        <v>923</v>
      </c>
      <c r="AA72" s="41">
        <v>5</v>
      </c>
      <c r="AB72" s="41">
        <v>5</v>
      </c>
      <c r="AC72" s="42" t="s">
        <v>1917</v>
      </c>
      <c r="AD72" s="73">
        <v>100</v>
      </c>
      <c r="AE72" s="43"/>
      <c r="AF72" s="44"/>
      <c r="AG72" s="45">
        <v>600</v>
      </c>
      <c r="AH72" s="44"/>
      <c r="AI72" s="45">
        <v>0</v>
      </c>
      <c r="AJ72" s="45">
        <v>0</v>
      </c>
      <c r="AK72" s="45">
        <v>0</v>
      </c>
      <c r="AL72" s="7">
        <v>600</v>
      </c>
      <c r="AM72" s="8"/>
    </row>
    <row r="73" spans="1:39" ht="73.5" customHeight="1" x14ac:dyDescent="0.2">
      <c r="A73" s="5"/>
      <c r="B73" s="76">
        <v>400000000</v>
      </c>
      <c r="C73" s="76">
        <v>401000000</v>
      </c>
      <c r="D73" s="76">
        <v>401000000</v>
      </c>
      <c r="E73" s="76">
        <v>401000000</v>
      </c>
      <c r="F73" s="77">
        <v>401000004</v>
      </c>
      <c r="G73" s="6">
        <v>923</v>
      </c>
      <c r="H73" s="6">
        <v>5</v>
      </c>
      <c r="I73" s="77">
        <v>5</v>
      </c>
      <c r="J73" s="4" t="s">
        <v>1917</v>
      </c>
      <c r="K73" s="6">
        <v>200</v>
      </c>
      <c r="L73" s="6"/>
      <c r="M73" s="6">
        <v>923905002</v>
      </c>
      <c r="N73" s="77" t="s">
        <v>1923</v>
      </c>
      <c r="O73" s="6" t="s">
        <v>1922</v>
      </c>
      <c r="P73" s="6" t="s">
        <v>1921</v>
      </c>
      <c r="Q73" s="6" t="s">
        <v>1920</v>
      </c>
      <c r="R73" s="6" t="s">
        <v>1919</v>
      </c>
      <c r="S73" s="6">
        <v>200</v>
      </c>
      <c r="T73" s="6" t="s">
        <v>1918</v>
      </c>
      <c r="U73" s="98"/>
      <c r="V73" s="93"/>
      <c r="W73" s="93"/>
      <c r="X73" s="93"/>
      <c r="Y73" s="93"/>
      <c r="Z73" s="80"/>
      <c r="AA73" s="41">
        <v>5</v>
      </c>
      <c r="AB73" s="41">
        <v>5</v>
      </c>
      <c r="AC73" s="42" t="s">
        <v>1917</v>
      </c>
      <c r="AD73" s="73">
        <v>200</v>
      </c>
      <c r="AE73" s="43"/>
      <c r="AF73" s="44"/>
      <c r="AG73" s="45">
        <v>90</v>
      </c>
      <c r="AH73" s="44"/>
      <c r="AI73" s="45">
        <v>0</v>
      </c>
      <c r="AJ73" s="45">
        <v>0</v>
      </c>
      <c r="AK73" s="45">
        <v>0</v>
      </c>
      <c r="AL73" s="7">
        <v>600</v>
      </c>
      <c r="AM73" s="8"/>
    </row>
    <row r="74" spans="1:39" ht="191.25" customHeight="1" x14ac:dyDescent="0.2">
      <c r="A74" s="5"/>
      <c r="B74" s="94">
        <v>401000006</v>
      </c>
      <c r="C74" s="94"/>
      <c r="D74" s="94"/>
      <c r="E74" s="94"/>
      <c r="F74" s="94"/>
      <c r="G74" s="26">
        <v>992</v>
      </c>
      <c r="H74" s="95"/>
      <c r="I74" s="95"/>
      <c r="J74" s="95"/>
      <c r="K74" s="95"/>
      <c r="L74" s="95"/>
      <c r="M74" s="95"/>
      <c r="N74" s="27" t="s">
        <v>1839</v>
      </c>
      <c r="O74" s="6" t="s">
        <v>1837</v>
      </c>
      <c r="P74" s="6" t="s">
        <v>1836</v>
      </c>
      <c r="Q74" s="6" t="s">
        <v>1835</v>
      </c>
      <c r="R74" s="6" t="s">
        <v>1834</v>
      </c>
      <c r="S74" s="6">
        <v>0</v>
      </c>
      <c r="T74" s="28"/>
      <c r="U74" s="37" t="s">
        <v>1916</v>
      </c>
      <c r="V74" s="60" t="s">
        <v>1839</v>
      </c>
      <c r="W74" s="60" t="s">
        <v>22</v>
      </c>
      <c r="X74" s="60" t="s">
        <v>22</v>
      </c>
      <c r="Y74" s="60" t="s">
        <v>22</v>
      </c>
      <c r="Z74" s="38" t="s">
        <v>22</v>
      </c>
      <c r="AA74" s="39" t="s">
        <v>22</v>
      </c>
      <c r="AB74" s="39" t="s">
        <v>22</v>
      </c>
      <c r="AC74" s="40" t="s">
        <v>22</v>
      </c>
      <c r="AD74" s="38" t="s">
        <v>22</v>
      </c>
      <c r="AE74" s="96"/>
      <c r="AF74" s="97"/>
      <c r="AG74" s="34">
        <v>2169824.9</v>
      </c>
      <c r="AH74" s="35"/>
      <c r="AI74" s="36">
        <f>26689.2+2157559.6</f>
        <v>2184248.8000000003</v>
      </c>
      <c r="AJ74" s="36">
        <f>1102809.1+262661.1</f>
        <v>1365470.2000000002</v>
      </c>
      <c r="AK74" s="34">
        <f>1051334.4+262661.1</f>
        <v>1313995.5</v>
      </c>
      <c r="AL74" s="10" t="s">
        <v>22</v>
      </c>
      <c r="AM74" s="8"/>
    </row>
    <row r="75" spans="1:39" ht="92.25" customHeight="1" x14ac:dyDescent="0.2">
      <c r="A75" s="5"/>
      <c r="B75" s="76">
        <v>400000000</v>
      </c>
      <c r="C75" s="76">
        <v>401000000</v>
      </c>
      <c r="D75" s="76">
        <v>401000000</v>
      </c>
      <c r="E75" s="76">
        <v>401000000</v>
      </c>
      <c r="F75" s="77">
        <v>401000006</v>
      </c>
      <c r="G75" s="6">
        <v>942</v>
      </c>
      <c r="H75" s="6">
        <v>4</v>
      </c>
      <c r="I75" s="77">
        <v>9</v>
      </c>
      <c r="J75" s="4" t="s">
        <v>1911</v>
      </c>
      <c r="K75" s="6">
        <v>800</v>
      </c>
      <c r="L75" s="6"/>
      <c r="M75" s="6">
        <v>942501001</v>
      </c>
      <c r="N75" s="77" t="s">
        <v>1839</v>
      </c>
      <c r="O75" s="6" t="s">
        <v>1683</v>
      </c>
      <c r="P75" s="6" t="s">
        <v>1914</v>
      </c>
      <c r="Q75" s="6" t="s">
        <v>1913</v>
      </c>
      <c r="R75" s="6" t="s">
        <v>1912</v>
      </c>
      <c r="S75" s="6">
        <v>800</v>
      </c>
      <c r="T75" s="6" t="s">
        <v>1915</v>
      </c>
      <c r="U75" s="74">
        <v>401000006</v>
      </c>
      <c r="V75" s="72" t="s">
        <v>1683</v>
      </c>
      <c r="W75" s="72" t="s">
        <v>1914</v>
      </c>
      <c r="X75" s="72" t="s">
        <v>1913</v>
      </c>
      <c r="Y75" s="72" t="s">
        <v>1912</v>
      </c>
      <c r="Z75" s="73">
        <v>942</v>
      </c>
      <c r="AA75" s="41">
        <v>4</v>
      </c>
      <c r="AB75" s="41">
        <v>9</v>
      </c>
      <c r="AC75" s="42" t="s">
        <v>1911</v>
      </c>
      <c r="AD75" s="73">
        <v>800</v>
      </c>
      <c r="AE75" s="43"/>
      <c r="AF75" s="44"/>
      <c r="AG75" s="45">
        <v>329.9</v>
      </c>
      <c r="AH75" s="44"/>
      <c r="AI75" s="45">
        <v>0</v>
      </c>
      <c r="AJ75" s="45">
        <v>0</v>
      </c>
      <c r="AK75" s="45">
        <v>0</v>
      </c>
      <c r="AL75" s="7">
        <v>600</v>
      </c>
      <c r="AM75" s="8"/>
    </row>
    <row r="76" spans="1:39" ht="264" customHeight="1" x14ac:dyDescent="0.2">
      <c r="A76" s="5"/>
      <c r="B76" s="76">
        <v>400000000</v>
      </c>
      <c r="C76" s="76">
        <v>401000000</v>
      </c>
      <c r="D76" s="76">
        <v>401000000</v>
      </c>
      <c r="E76" s="76">
        <v>401000000</v>
      </c>
      <c r="F76" s="77">
        <v>401000006</v>
      </c>
      <c r="G76" s="6">
        <v>942</v>
      </c>
      <c r="H76" s="6">
        <v>4</v>
      </c>
      <c r="I76" s="77">
        <v>9</v>
      </c>
      <c r="J76" s="4" t="s">
        <v>1905</v>
      </c>
      <c r="K76" s="6">
        <v>200</v>
      </c>
      <c r="L76" s="6"/>
      <c r="M76" s="6">
        <v>942114001</v>
      </c>
      <c r="N76" s="77" t="s">
        <v>1839</v>
      </c>
      <c r="O76" s="6" t="s">
        <v>1907</v>
      </c>
      <c r="P76" s="6" t="s">
        <v>1858</v>
      </c>
      <c r="Q76" s="6" t="s">
        <v>1909</v>
      </c>
      <c r="R76" s="6" t="s">
        <v>1856</v>
      </c>
      <c r="S76" s="6">
        <v>200</v>
      </c>
      <c r="T76" s="6" t="s">
        <v>1910</v>
      </c>
      <c r="U76" s="74">
        <v>401000006</v>
      </c>
      <c r="V76" s="72" t="s">
        <v>1907</v>
      </c>
      <c r="W76" s="72" t="s">
        <v>1858</v>
      </c>
      <c r="X76" s="72" t="s">
        <v>1909</v>
      </c>
      <c r="Y76" s="72" t="s">
        <v>1856</v>
      </c>
      <c r="Z76" s="73">
        <v>942</v>
      </c>
      <c r="AA76" s="41">
        <v>4</v>
      </c>
      <c r="AB76" s="41">
        <v>9</v>
      </c>
      <c r="AC76" s="42" t="s">
        <v>1905</v>
      </c>
      <c r="AD76" s="73">
        <v>200</v>
      </c>
      <c r="AE76" s="43"/>
      <c r="AF76" s="44"/>
      <c r="AG76" s="45">
        <v>14445.9</v>
      </c>
      <c r="AH76" s="44"/>
      <c r="AI76" s="45">
        <v>121230.7</v>
      </c>
      <c r="AJ76" s="45">
        <v>0</v>
      </c>
      <c r="AK76" s="45">
        <v>0</v>
      </c>
      <c r="AL76" s="7">
        <v>600</v>
      </c>
      <c r="AM76" s="8"/>
    </row>
    <row r="77" spans="1:39" ht="267" customHeight="1" x14ac:dyDescent="0.2">
      <c r="A77" s="5"/>
      <c r="B77" s="76">
        <v>400000000</v>
      </c>
      <c r="C77" s="76">
        <v>401000000</v>
      </c>
      <c r="D77" s="76">
        <v>401000000</v>
      </c>
      <c r="E77" s="76">
        <v>401000000</v>
      </c>
      <c r="F77" s="77">
        <v>401000006</v>
      </c>
      <c r="G77" s="6">
        <v>942</v>
      </c>
      <c r="H77" s="6">
        <v>4</v>
      </c>
      <c r="I77" s="77">
        <v>9</v>
      </c>
      <c r="J77" s="4" t="s">
        <v>1905</v>
      </c>
      <c r="K77" s="6">
        <v>400</v>
      </c>
      <c r="L77" s="6"/>
      <c r="M77" s="6">
        <v>942114002</v>
      </c>
      <c r="N77" s="77" t="s">
        <v>1839</v>
      </c>
      <c r="O77" s="6" t="s">
        <v>1907</v>
      </c>
      <c r="P77" s="6" t="s">
        <v>1858</v>
      </c>
      <c r="Q77" s="6" t="s">
        <v>1906</v>
      </c>
      <c r="R77" s="6" t="s">
        <v>1856</v>
      </c>
      <c r="S77" s="6">
        <v>400</v>
      </c>
      <c r="T77" s="6" t="s">
        <v>1908</v>
      </c>
      <c r="U77" s="74">
        <v>401000006</v>
      </c>
      <c r="V77" s="72" t="s">
        <v>1907</v>
      </c>
      <c r="W77" s="72" t="s">
        <v>1858</v>
      </c>
      <c r="X77" s="72" t="s">
        <v>1906</v>
      </c>
      <c r="Y77" s="72" t="s">
        <v>1856</v>
      </c>
      <c r="Z77" s="73">
        <v>942</v>
      </c>
      <c r="AA77" s="41">
        <v>4</v>
      </c>
      <c r="AB77" s="41">
        <v>9</v>
      </c>
      <c r="AC77" s="42" t="s">
        <v>1905</v>
      </c>
      <c r="AD77" s="73">
        <v>400</v>
      </c>
      <c r="AE77" s="43"/>
      <c r="AF77" s="44"/>
      <c r="AG77" s="45">
        <v>10599.7</v>
      </c>
      <c r="AH77" s="44"/>
      <c r="AI77" s="45">
        <v>0</v>
      </c>
      <c r="AJ77" s="45">
        <v>0</v>
      </c>
      <c r="AK77" s="45">
        <v>0</v>
      </c>
      <c r="AL77" s="7">
        <v>600</v>
      </c>
      <c r="AM77" s="8"/>
    </row>
    <row r="78" spans="1:39" ht="189.75" customHeight="1" x14ac:dyDescent="0.2">
      <c r="A78" s="5"/>
      <c r="B78" s="76">
        <v>400000000</v>
      </c>
      <c r="C78" s="76">
        <v>401000000</v>
      </c>
      <c r="D78" s="76">
        <v>401000000</v>
      </c>
      <c r="E78" s="76">
        <v>401000000</v>
      </c>
      <c r="F78" s="77">
        <v>401000006</v>
      </c>
      <c r="G78" s="6">
        <v>942</v>
      </c>
      <c r="H78" s="6">
        <v>4</v>
      </c>
      <c r="I78" s="77">
        <v>9</v>
      </c>
      <c r="J78" s="4" t="s">
        <v>1833</v>
      </c>
      <c r="K78" s="6">
        <v>200</v>
      </c>
      <c r="L78" s="6"/>
      <c r="M78" s="6">
        <v>942171003</v>
      </c>
      <c r="N78" s="77" t="s">
        <v>1839</v>
      </c>
      <c r="O78" s="6" t="s">
        <v>1837</v>
      </c>
      <c r="P78" s="6" t="s">
        <v>1858</v>
      </c>
      <c r="Q78" s="6" t="s">
        <v>1903</v>
      </c>
      <c r="R78" s="6" t="s">
        <v>1856</v>
      </c>
      <c r="S78" s="6">
        <v>200</v>
      </c>
      <c r="T78" s="6" t="s">
        <v>1904</v>
      </c>
      <c r="U78" s="74">
        <v>401000006</v>
      </c>
      <c r="V78" s="72" t="s">
        <v>1837</v>
      </c>
      <c r="W78" s="72" t="s">
        <v>1858</v>
      </c>
      <c r="X78" s="72" t="s">
        <v>1903</v>
      </c>
      <c r="Y78" s="72" t="s">
        <v>1856</v>
      </c>
      <c r="Z78" s="73">
        <v>942</v>
      </c>
      <c r="AA78" s="41">
        <v>4</v>
      </c>
      <c r="AB78" s="41">
        <v>9</v>
      </c>
      <c r="AC78" s="42" t="s">
        <v>1833</v>
      </c>
      <c r="AD78" s="73">
        <v>200</v>
      </c>
      <c r="AE78" s="43"/>
      <c r="AF78" s="44"/>
      <c r="AG78" s="45">
        <v>276501.3</v>
      </c>
      <c r="AH78" s="44"/>
      <c r="AI78" s="45">
        <v>94596.7</v>
      </c>
      <c r="AJ78" s="45">
        <v>49346.5</v>
      </c>
      <c r="AK78" s="45">
        <v>49346.5</v>
      </c>
      <c r="AL78" s="7">
        <v>600</v>
      </c>
      <c r="AM78" s="8"/>
    </row>
    <row r="79" spans="1:39" ht="213" customHeight="1" x14ac:dyDescent="0.2">
      <c r="A79" s="5"/>
      <c r="B79" s="76">
        <v>400000000</v>
      </c>
      <c r="C79" s="76">
        <v>401000000</v>
      </c>
      <c r="D79" s="76">
        <v>401000000</v>
      </c>
      <c r="E79" s="76">
        <v>401000000</v>
      </c>
      <c r="F79" s="77">
        <v>401000006</v>
      </c>
      <c r="G79" s="6">
        <v>942</v>
      </c>
      <c r="H79" s="6">
        <v>4</v>
      </c>
      <c r="I79" s="77">
        <v>9</v>
      </c>
      <c r="J79" s="4" t="s">
        <v>1901</v>
      </c>
      <c r="K79" s="6">
        <v>200</v>
      </c>
      <c r="L79" s="6"/>
      <c r="M79" s="6">
        <v>942827001</v>
      </c>
      <c r="N79" s="77" t="s">
        <v>1839</v>
      </c>
      <c r="O79" s="6" t="s">
        <v>1853</v>
      </c>
      <c r="P79" s="6" t="s">
        <v>1836</v>
      </c>
      <c r="Q79" s="6" t="s">
        <v>1888</v>
      </c>
      <c r="R79" s="6" t="s">
        <v>1834</v>
      </c>
      <c r="S79" s="6">
        <v>200</v>
      </c>
      <c r="T79" s="6" t="s">
        <v>1902</v>
      </c>
      <c r="U79" s="74">
        <v>401000006</v>
      </c>
      <c r="V79" s="72" t="s">
        <v>1853</v>
      </c>
      <c r="W79" s="72" t="s">
        <v>1836</v>
      </c>
      <c r="X79" s="72" t="s">
        <v>1888</v>
      </c>
      <c r="Y79" s="72" t="s">
        <v>1834</v>
      </c>
      <c r="Z79" s="73">
        <v>942</v>
      </c>
      <c r="AA79" s="41">
        <v>4</v>
      </c>
      <c r="AB79" s="41">
        <v>9</v>
      </c>
      <c r="AC79" s="42" t="s">
        <v>1901</v>
      </c>
      <c r="AD79" s="73">
        <v>200</v>
      </c>
      <c r="AE79" s="43"/>
      <c r="AF79" s="44"/>
      <c r="AG79" s="45">
        <v>98496</v>
      </c>
      <c r="AH79" s="44"/>
      <c r="AI79" s="45">
        <v>0</v>
      </c>
      <c r="AJ79" s="45">
        <v>0</v>
      </c>
      <c r="AK79" s="45">
        <v>0</v>
      </c>
      <c r="AL79" s="7">
        <v>600</v>
      </c>
      <c r="AM79" s="8"/>
    </row>
    <row r="80" spans="1:39" ht="262.5" customHeight="1" x14ac:dyDescent="0.2">
      <c r="A80" s="5"/>
      <c r="B80" s="76">
        <v>400000000</v>
      </c>
      <c r="C80" s="76">
        <v>401000000</v>
      </c>
      <c r="D80" s="76">
        <v>401000000</v>
      </c>
      <c r="E80" s="76">
        <v>401000000</v>
      </c>
      <c r="F80" s="77">
        <v>401000006</v>
      </c>
      <c r="G80" s="6">
        <v>942</v>
      </c>
      <c r="H80" s="6">
        <v>4</v>
      </c>
      <c r="I80" s="77">
        <v>9</v>
      </c>
      <c r="J80" s="4" t="s">
        <v>1898</v>
      </c>
      <c r="K80" s="6">
        <v>200</v>
      </c>
      <c r="L80" s="6"/>
      <c r="M80" s="6">
        <v>942601001</v>
      </c>
      <c r="N80" s="77" t="s">
        <v>1839</v>
      </c>
      <c r="O80" s="6" t="s">
        <v>1892</v>
      </c>
      <c r="P80" s="6" t="s">
        <v>1858</v>
      </c>
      <c r="Q80" s="6" t="s">
        <v>1899</v>
      </c>
      <c r="R80" s="6" t="s">
        <v>1856</v>
      </c>
      <c r="S80" s="6">
        <v>200</v>
      </c>
      <c r="T80" s="6" t="s">
        <v>1900</v>
      </c>
      <c r="U80" s="74">
        <v>401000006</v>
      </c>
      <c r="V80" s="72" t="s">
        <v>1892</v>
      </c>
      <c r="W80" s="72" t="s">
        <v>1858</v>
      </c>
      <c r="X80" s="72" t="s">
        <v>1899</v>
      </c>
      <c r="Y80" s="72" t="s">
        <v>1856</v>
      </c>
      <c r="Z80" s="73">
        <v>942</v>
      </c>
      <c r="AA80" s="41">
        <v>4</v>
      </c>
      <c r="AB80" s="41">
        <v>9</v>
      </c>
      <c r="AC80" s="42" t="s">
        <v>1898</v>
      </c>
      <c r="AD80" s="73">
        <v>200</v>
      </c>
      <c r="AE80" s="43"/>
      <c r="AF80" s="44"/>
      <c r="AG80" s="45">
        <v>0</v>
      </c>
      <c r="AH80" s="44"/>
      <c r="AI80" s="45">
        <v>0</v>
      </c>
      <c r="AJ80" s="45">
        <v>0</v>
      </c>
      <c r="AK80" s="45">
        <v>0</v>
      </c>
      <c r="AL80" s="7">
        <v>600</v>
      </c>
      <c r="AM80" s="8"/>
    </row>
    <row r="81" spans="1:39" ht="147.75" customHeight="1" x14ac:dyDescent="0.2">
      <c r="A81" s="5"/>
      <c r="B81" s="76">
        <v>400000000</v>
      </c>
      <c r="C81" s="76">
        <v>401000000</v>
      </c>
      <c r="D81" s="76">
        <v>401000000</v>
      </c>
      <c r="E81" s="76">
        <v>401000000</v>
      </c>
      <c r="F81" s="77">
        <v>401000006</v>
      </c>
      <c r="G81" s="6">
        <v>942</v>
      </c>
      <c r="H81" s="6">
        <v>4</v>
      </c>
      <c r="I81" s="77">
        <v>9</v>
      </c>
      <c r="J81" s="4" t="s">
        <v>1897</v>
      </c>
      <c r="K81" s="6">
        <v>200</v>
      </c>
      <c r="L81" s="6"/>
      <c r="M81" s="6">
        <v>942830001</v>
      </c>
      <c r="N81" s="77" t="s">
        <v>1839</v>
      </c>
      <c r="O81" s="6" t="s">
        <v>1852</v>
      </c>
      <c r="P81" s="6" t="s">
        <v>1836</v>
      </c>
      <c r="Q81" s="6" t="s">
        <v>1888</v>
      </c>
      <c r="R81" s="6" t="s">
        <v>1834</v>
      </c>
      <c r="S81" s="6">
        <v>200</v>
      </c>
      <c r="T81" s="6" t="s">
        <v>1889</v>
      </c>
      <c r="U81" s="74">
        <v>401000006</v>
      </c>
      <c r="V81" s="72" t="s">
        <v>1852</v>
      </c>
      <c r="W81" s="72" t="s">
        <v>1836</v>
      </c>
      <c r="X81" s="72" t="s">
        <v>1888</v>
      </c>
      <c r="Y81" s="72" t="s">
        <v>1834</v>
      </c>
      <c r="Z81" s="73">
        <v>942</v>
      </c>
      <c r="AA81" s="41">
        <v>4</v>
      </c>
      <c r="AB81" s="41">
        <v>9</v>
      </c>
      <c r="AC81" s="42" t="s">
        <v>1897</v>
      </c>
      <c r="AD81" s="73">
        <v>200</v>
      </c>
      <c r="AE81" s="43"/>
      <c r="AF81" s="44"/>
      <c r="AG81" s="45">
        <v>230020.8</v>
      </c>
      <c r="AH81" s="44"/>
      <c r="AI81" s="45">
        <v>425532.1</v>
      </c>
      <c r="AJ81" s="45">
        <v>6251.3</v>
      </c>
      <c r="AK81" s="45">
        <v>0</v>
      </c>
      <c r="AL81" s="7">
        <v>600</v>
      </c>
      <c r="AM81" s="8"/>
    </row>
    <row r="82" spans="1:39" ht="212.25" customHeight="1" x14ac:dyDescent="0.2">
      <c r="A82" s="5"/>
      <c r="B82" s="76">
        <v>400000000</v>
      </c>
      <c r="C82" s="76">
        <v>401000000</v>
      </c>
      <c r="D82" s="76">
        <v>401000000</v>
      </c>
      <c r="E82" s="76">
        <v>401000000</v>
      </c>
      <c r="F82" s="77">
        <v>401000006</v>
      </c>
      <c r="G82" s="6">
        <v>942</v>
      </c>
      <c r="H82" s="6">
        <v>4</v>
      </c>
      <c r="I82" s="77">
        <v>9</v>
      </c>
      <c r="J82" s="4" t="s">
        <v>1894</v>
      </c>
      <c r="K82" s="6">
        <v>200</v>
      </c>
      <c r="L82" s="6"/>
      <c r="M82" s="6">
        <v>942698001</v>
      </c>
      <c r="N82" s="77" t="s">
        <v>1839</v>
      </c>
      <c r="O82" s="6" t="s">
        <v>1895</v>
      </c>
      <c r="P82" s="6" t="s">
        <v>1836</v>
      </c>
      <c r="Q82" s="6" t="s">
        <v>1888</v>
      </c>
      <c r="R82" s="6" t="s">
        <v>1834</v>
      </c>
      <c r="S82" s="6">
        <v>200</v>
      </c>
      <c r="T82" s="6" t="s">
        <v>1896</v>
      </c>
      <c r="U82" s="74">
        <v>401000006</v>
      </c>
      <c r="V82" s="72" t="s">
        <v>1895</v>
      </c>
      <c r="W82" s="72" t="s">
        <v>1836</v>
      </c>
      <c r="X82" s="72" t="s">
        <v>1888</v>
      </c>
      <c r="Y82" s="72" t="s">
        <v>1834</v>
      </c>
      <c r="Z82" s="73">
        <v>942</v>
      </c>
      <c r="AA82" s="41">
        <v>4</v>
      </c>
      <c r="AB82" s="41">
        <v>9</v>
      </c>
      <c r="AC82" s="42" t="s">
        <v>1894</v>
      </c>
      <c r="AD82" s="73">
        <v>200</v>
      </c>
      <c r="AE82" s="43"/>
      <c r="AF82" s="44"/>
      <c r="AG82" s="45">
        <v>110438.2</v>
      </c>
      <c r="AH82" s="44"/>
      <c r="AI82" s="45">
        <v>0</v>
      </c>
      <c r="AJ82" s="45">
        <v>0</v>
      </c>
      <c r="AK82" s="45">
        <v>0</v>
      </c>
      <c r="AL82" s="7">
        <v>600</v>
      </c>
      <c r="AM82" s="8"/>
    </row>
    <row r="83" spans="1:39" ht="264.75" customHeight="1" x14ac:dyDescent="0.2">
      <c r="A83" s="5"/>
      <c r="B83" s="76">
        <v>400000000</v>
      </c>
      <c r="C83" s="76">
        <v>401000000</v>
      </c>
      <c r="D83" s="76">
        <v>401000000</v>
      </c>
      <c r="E83" s="76">
        <v>401000000</v>
      </c>
      <c r="F83" s="77">
        <v>401000006</v>
      </c>
      <c r="G83" s="6">
        <v>942</v>
      </c>
      <c r="H83" s="6">
        <v>4</v>
      </c>
      <c r="I83" s="77">
        <v>9</v>
      </c>
      <c r="J83" s="4" t="s">
        <v>1890</v>
      </c>
      <c r="K83" s="6">
        <v>200</v>
      </c>
      <c r="L83" s="6"/>
      <c r="M83" s="6">
        <v>942607001</v>
      </c>
      <c r="N83" s="77" t="s">
        <v>1839</v>
      </c>
      <c r="O83" s="6" t="s">
        <v>1892</v>
      </c>
      <c r="P83" s="6" t="s">
        <v>1858</v>
      </c>
      <c r="Q83" s="6" t="s">
        <v>1891</v>
      </c>
      <c r="R83" s="6" t="s">
        <v>1856</v>
      </c>
      <c r="S83" s="6">
        <v>200</v>
      </c>
      <c r="T83" s="6" t="s">
        <v>1893</v>
      </c>
      <c r="U83" s="74">
        <v>401000006</v>
      </c>
      <c r="V83" s="72" t="s">
        <v>1892</v>
      </c>
      <c r="W83" s="72" t="s">
        <v>1858</v>
      </c>
      <c r="X83" s="72" t="s">
        <v>1891</v>
      </c>
      <c r="Y83" s="72" t="s">
        <v>1856</v>
      </c>
      <c r="Z83" s="73">
        <v>942</v>
      </c>
      <c r="AA83" s="41">
        <v>4</v>
      </c>
      <c r="AB83" s="41">
        <v>9</v>
      </c>
      <c r="AC83" s="42" t="s">
        <v>1890</v>
      </c>
      <c r="AD83" s="73">
        <v>200</v>
      </c>
      <c r="AE83" s="43"/>
      <c r="AF83" s="44"/>
      <c r="AG83" s="45">
        <v>6372</v>
      </c>
      <c r="AH83" s="44"/>
      <c r="AI83" s="45">
        <v>0</v>
      </c>
      <c r="AJ83" s="45">
        <v>0</v>
      </c>
      <c r="AK83" s="45">
        <v>0</v>
      </c>
      <c r="AL83" s="7">
        <v>600</v>
      </c>
      <c r="AM83" s="8"/>
    </row>
    <row r="84" spans="1:39" ht="147.75" customHeight="1" x14ac:dyDescent="0.2">
      <c r="A84" s="5"/>
      <c r="B84" s="76">
        <v>400000000</v>
      </c>
      <c r="C84" s="76">
        <v>401000000</v>
      </c>
      <c r="D84" s="76">
        <v>401000000</v>
      </c>
      <c r="E84" s="76">
        <v>401000000</v>
      </c>
      <c r="F84" s="77">
        <v>401000006</v>
      </c>
      <c r="G84" s="6">
        <v>942</v>
      </c>
      <c r="H84" s="6">
        <v>4</v>
      </c>
      <c r="I84" s="77">
        <v>9</v>
      </c>
      <c r="J84" s="4" t="s">
        <v>1887</v>
      </c>
      <c r="K84" s="6">
        <v>200</v>
      </c>
      <c r="L84" s="6"/>
      <c r="M84" s="6">
        <v>942828001</v>
      </c>
      <c r="N84" s="77" t="s">
        <v>1839</v>
      </c>
      <c r="O84" s="6" t="s">
        <v>1852</v>
      </c>
      <c r="P84" s="6" t="s">
        <v>1836</v>
      </c>
      <c r="Q84" s="6" t="s">
        <v>1888</v>
      </c>
      <c r="R84" s="6" t="s">
        <v>1834</v>
      </c>
      <c r="S84" s="6">
        <v>200</v>
      </c>
      <c r="T84" s="6" t="s">
        <v>1889</v>
      </c>
      <c r="U84" s="74">
        <v>401000006</v>
      </c>
      <c r="V84" s="72" t="s">
        <v>1852</v>
      </c>
      <c r="W84" s="72" t="s">
        <v>1836</v>
      </c>
      <c r="X84" s="72" t="s">
        <v>1888</v>
      </c>
      <c r="Y84" s="72" t="s">
        <v>1834</v>
      </c>
      <c r="Z84" s="73">
        <v>942</v>
      </c>
      <c r="AA84" s="41">
        <v>4</v>
      </c>
      <c r="AB84" s="41">
        <v>9</v>
      </c>
      <c r="AC84" s="42" t="s">
        <v>1887</v>
      </c>
      <c r="AD84" s="73">
        <v>200</v>
      </c>
      <c r="AE84" s="43"/>
      <c r="AF84" s="44"/>
      <c r="AG84" s="45">
        <v>6383</v>
      </c>
      <c r="AH84" s="44"/>
      <c r="AI84" s="45">
        <v>0</v>
      </c>
      <c r="AJ84" s="45">
        <v>0</v>
      </c>
      <c r="AK84" s="45">
        <v>0</v>
      </c>
      <c r="AL84" s="7">
        <v>600</v>
      </c>
      <c r="AM84" s="8"/>
    </row>
    <row r="85" spans="1:39" ht="266.25" customHeight="1" x14ac:dyDescent="0.2">
      <c r="A85" s="5"/>
      <c r="B85" s="76">
        <v>400000000</v>
      </c>
      <c r="C85" s="76">
        <v>401000000</v>
      </c>
      <c r="D85" s="76">
        <v>401000000</v>
      </c>
      <c r="E85" s="76">
        <v>401000000</v>
      </c>
      <c r="F85" s="77">
        <v>401000006</v>
      </c>
      <c r="G85" s="6">
        <v>942</v>
      </c>
      <c r="H85" s="6">
        <v>4</v>
      </c>
      <c r="I85" s="77">
        <v>9</v>
      </c>
      <c r="J85" s="4" t="s">
        <v>1883</v>
      </c>
      <c r="K85" s="6">
        <v>200</v>
      </c>
      <c r="L85" s="6"/>
      <c r="M85" s="6">
        <v>942694001</v>
      </c>
      <c r="N85" s="77" t="s">
        <v>1839</v>
      </c>
      <c r="O85" s="6" t="s">
        <v>1885</v>
      </c>
      <c r="P85" s="6" t="s">
        <v>1858</v>
      </c>
      <c r="Q85" s="6" t="s">
        <v>1884</v>
      </c>
      <c r="R85" s="6" t="s">
        <v>1856</v>
      </c>
      <c r="S85" s="6">
        <v>200</v>
      </c>
      <c r="T85" s="6" t="s">
        <v>1886</v>
      </c>
      <c r="U85" s="74">
        <v>401000006</v>
      </c>
      <c r="V85" s="72" t="s">
        <v>1885</v>
      </c>
      <c r="W85" s="72" t="s">
        <v>1858</v>
      </c>
      <c r="X85" s="72" t="s">
        <v>1884</v>
      </c>
      <c r="Y85" s="72" t="s">
        <v>1856</v>
      </c>
      <c r="Z85" s="73">
        <v>942</v>
      </c>
      <c r="AA85" s="41">
        <v>4</v>
      </c>
      <c r="AB85" s="41">
        <v>9</v>
      </c>
      <c r="AC85" s="42" t="s">
        <v>1883</v>
      </c>
      <c r="AD85" s="73">
        <v>200</v>
      </c>
      <c r="AE85" s="43"/>
      <c r="AF85" s="44"/>
      <c r="AG85" s="45">
        <v>0</v>
      </c>
      <c r="AH85" s="44"/>
      <c r="AI85" s="45">
        <v>0</v>
      </c>
      <c r="AJ85" s="45">
        <v>0</v>
      </c>
      <c r="AK85" s="45">
        <v>0</v>
      </c>
      <c r="AL85" s="7">
        <v>600</v>
      </c>
      <c r="AM85" s="8"/>
    </row>
    <row r="86" spans="1:39" ht="276.75" customHeight="1" x14ac:dyDescent="0.2">
      <c r="A86" s="5"/>
      <c r="B86" s="76">
        <v>400000000</v>
      </c>
      <c r="C86" s="76">
        <v>401000000</v>
      </c>
      <c r="D86" s="76">
        <v>401000000</v>
      </c>
      <c r="E86" s="76">
        <v>401000000</v>
      </c>
      <c r="F86" s="77">
        <v>401000006</v>
      </c>
      <c r="G86" s="6">
        <v>942</v>
      </c>
      <c r="H86" s="6">
        <v>4</v>
      </c>
      <c r="I86" s="77">
        <v>9</v>
      </c>
      <c r="J86" s="4" t="s">
        <v>1873</v>
      </c>
      <c r="K86" s="6">
        <v>100</v>
      </c>
      <c r="L86" s="6"/>
      <c r="M86" s="6">
        <v>942602001</v>
      </c>
      <c r="N86" s="77" t="s">
        <v>1839</v>
      </c>
      <c r="O86" s="6" t="s">
        <v>1878</v>
      </c>
      <c r="P86" s="6" t="s">
        <v>1881</v>
      </c>
      <c r="Q86" s="6" t="s">
        <v>1880</v>
      </c>
      <c r="R86" s="6" t="s">
        <v>1879</v>
      </c>
      <c r="S86" s="6">
        <v>100</v>
      </c>
      <c r="T86" s="6" t="s">
        <v>1882</v>
      </c>
      <c r="U86" s="74">
        <v>401000006</v>
      </c>
      <c r="V86" s="72" t="s">
        <v>1878</v>
      </c>
      <c r="W86" s="72" t="s">
        <v>1881</v>
      </c>
      <c r="X86" s="72" t="s">
        <v>1880</v>
      </c>
      <c r="Y86" s="72" t="s">
        <v>1879</v>
      </c>
      <c r="Z86" s="73">
        <v>942</v>
      </c>
      <c r="AA86" s="41">
        <v>4</v>
      </c>
      <c r="AB86" s="41">
        <v>9</v>
      </c>
      <c r="AC86" s="42" t="s">
        <v>1873</v>
      </c>
      <c r="AD86" s="73">
        <v>100</v>
      </c>
      <c r="AE86" s="43"/>
      <c r="AF86" s="44"/>
      <c r="AG86" s="45">
        <v>38847.800000000003</v>
      </c>
      <c r="AH86" s="44"/>
      <c r="AI86" s="45">
        <v>51534.6</v>
      </c>
      <c r="AJ86" s="45">
        <v>58758.5</v>
      </c>
      <c r="AK86" s="45">
        <v>58758.5</v>
      </c>
      <c r="AL86" s="7">
        <v>600</v>
      </c>
      <c r="AM86" s="8"/>
    </row>
    <row r="87" spans="1:39" ht="90" customHeight="1" x14ac:dyDescent="0.2">
      <c r="A87" s="5"/>
      <c r="B87" s="76">
        <v>400000000</v>
      </c>
      <c r="C87" s="76">
        <v>401000000</v>
      </c>
      <c r="D87" s="76">
        <v>401000000</v>
      </c>
      <c r="E87" s="76">
        <v>401000000</v>
      </c>
      <c r="F87" s="77">
        <v>401000006</v>
      </c>
      <c r="G87" s="6">
        <v>942</v>
      </c>
      <c r="H87" s="6">
        <v>4</v>
      </c>
      <c r="I87" s="77">
        <v>9</v>
      </c>
      <c r="J87" s="4" t="s">
        <v>1873</v>
      </c>
      <c r="K87" s="6">
        <v>200</v>
      </c>
      <c r="L87" s="6"/>
      <c r="M87" s="6">
        <v>942602002</v>
      </c>
      <c r="N87" s="77" t="s">
        <v>1839</v>
      </c>
      <c r="O87" s="6" t="s">
        <v>1878</v>
      </c>
      <c r="P87" s="6" t="s">
        <v>1877</v>
      </c>
      <c r="Q87" s="6" t="s">
        <v>1876</v>
      </c>
      <c r="R87" s="6" t="s">
        <v>1875</v>
      </c>
      <c r="S87" s="6">
        <v>200</v>
      </c>
      <c r="T87" s="6" t="s">
        <v>1874</v>
      </c>
      <c r="U87" s="98">
        <v>401000006</v>
      </c>
      <c r="V87" s="93" t="s">
        <v>1878</v>
      </c>
      <c r="W87" s="93" t="s">
        <v>1877</v>
      </c>
      <c r="X87" s="93" t="s">
        <v>1876</v>
      </c>
      <c r="Y87" s="93" t="s">
        <v>1875</v>
      </c>
      <c r="Z87" s="80">
        <v>942</v>
      </c>
      <c r="AA87" s="41">
        <v>4</v>
      </c>
      <c r="AB87" s="41">
        <v>9</v>
      </c>
      <c r="AC87" s="42" t="s">
        <v>1873</v>
      </c>
      <c r="AD87" s="73">
        <v>200</v>
      </c>
      <c r="AE87" s="43"/>
      <c r="AF87" s="44"/>
      <c r="AG87" s="45">
        <v>1873.8</v>
      </c>
      <c r="AH87" s="44"/>
      <c r="AI87" s="45">
        <v>5229.6000000000004</v>
      </c>
      <c r="AJ87" s="45">
        <v>3364</v>
      </c>
      <c r="AK87" s="45">
        <v>3364</v>
      </c>
      <c r="AL87" s="7">
        <v>600</v>
      </c>
      <c r="AM87" s="8"/>
    </row>
    <row r="88" spans="1:39" ht="151.5" customHeight="1" x14ac:dyDescent="0.2">
      <c r="A88" s="5"/>
      <c r="B88" s="76">
        <v>400000000</v>
      </c>
      <c r="C88" s="76">
        <v>401000000</v>
      </c>
      <c r="D88" s="76">
        <v>401000000</v>
      </c>
      <c r="E88" s="76">
        <v>401000000</v>
      </c>
      <c r="F88" s="77">
        <v>401000006</v>
      </c>
      <c r="G88" s="6">
        <v>942</v>
      </c>
      <c r="H88" s="6">
        <v>4</v>
      </c>
      <c r="I88" s="77">
        <v>9</v>
      </c>
      <c r="J88" s="4" t="s">
        <v>1873</v>
      </c>
      <c r="K88" s="6">
        <v>800</v>
      </c>
      <c r="L88" s="6"/>
      <c r="M88" s="6">
        <v>942602003</v>
      </c>
      <c r="N88" s="77" t="s">
        <v>1839</v>
      </c>
      <c r="O88" s="6" t="s">
        <v>1878</v>
      </c>
      <c r="P88" s="6" t="s">
        <v>1877</v>
      </c>
      <c r="Q88" s="6" t="s">
        <v>1876</v>
      </c>
      <c r="R88" s="6" t="s">
        <v>1875</v>
      </c>
      <c r="S88" s="6">
        <v>800</v>
      </c>
      <c r="T88" s="6" t="s">
        <v>1874</v>
      </c>
      <c r="U88" s="98"/>
      <c r="V88" s="93"/>
      <c r="W88" s="93"/>
      <c r="X88" s="93"/>
      <c r="Y88" s="93"/>
      <c r="Z88" s="80"/>
      <c r="AA88" s="41">
        <v>4</v>
      </c>
      <c r="AB88" s="41">
        <v>9</v>
      </c>
      <c r="AC88" s="42" t="s">
        <v>1873</v>
      </c>
      <c r="AD88" s="73">
        <v>800</v>
      </c>
      <c r="AE88" s="43"/>
      <c r="AF88" s="44"/>
      <c r="AG88" s="45">
        <v>8979.2999999999993</v>
      </c>
      <c r="AH88" s="44"/>
      <c r="AI88" s="45">
        <v>6961.4</v>
      </c>
      <c r="AJ88" s="45">
        <v>5841.6</v>
      </c>
      <c r="AK88" s="45">
        <v>4721.7</v>
      </c>
      <c r="AL88" s="7">
        <v>600</v>
      </c>
      <c r="AM88" s="8"/>
    </row>
    <row r="89" spans="1:39" ht="213" customHeight="1" x14ac:dyDescent="0.2">
      <c r="A89" s="5"/>
      <c r="B89" s="76">
        <v>400000000</v>
      </c>
      <c r="C89" s="76">
        <v>401000000</v>
      </c>
      <c r="D89" s="76">
        <v>401000000</v>
      </c>
      <c r="E89" s="76">
        <v>401000000</v>
      </c>
      <c r="F89" s="77">
        <v>401000006</v>
      </c>
      <c r="G89" s="6">
        <v>942</v>
      </c>
      <c r="H89" s="6">
        <v>4</v>
      </c>
      <c r="I89" s="77">
        <v>9</v>
      </c>
      <c r="J89" s="4" t="s">
        <v>1869</v>
      </c>
      <c r="K89" s="6">
        <v>200</v>
      </c>
      <c r="L89" s="6"/>
      <c r="M89" s="6">
        <v>942752001</v>
      </c>
      <c r="N89" s="77" t="s">
        <v>1839</v>
      </c>
      <c r="O89" s="6" t="s">
        <v>1871</v>
      </c>
      <c r="P89" s="6" t="s">
        <v>1836</v>
      </c>
      <c r="Q89" s="6" t="s">
        <v>1870</v>
      </c>
      <c r="R89" s="6" t="s">
        <v>1834</v>
      </c>
      <c r="S89" s="6">
        <v>200</v>
      </c>
      <c r="T89" s="6" t="s">
        <v>1872</v>
      </c>
      <c r="U89" s="74">
        <v>401000006</v>
      </c>
      <c r="V89" s="72" t="s">
        <v>1871</v>
      </c>
      <c r="W89" s="72" t="s">
        <v>1836</v>
      </c>
      <c r="X89" s="72" t="s">
        <v>1870</v>
      </c>
      <c r="Y89" s="72" t="s">
        <v>1834</v>
      </c>
      <c r="Z89" s="73">
        <v>942</v>
      </c>
      <c r="AA89" s="41">
        <v>4</v>
      </c>
      <c r="AB89" s="41">
        <v>9</v>
      </c>
      <c r="AC89" s="42" t="s">
        <v>1869</v>
      </c>
      <c r="AD89" s="73">
        <v>200</v>
      </c>
      <c r="AE89" s="43"/>
      <c r="AF89" s="44"/>
      <c r="AG89" s="45">
        <v>47899.8</v>
      </c>
      <c r="AH89" s="44"/>
      <c r="AI89" s="45">
        <f>28840+26689.2</f>
        <v>55529.2</v>
      </c>
      <c r="AJ89" s="45">
        <f>262661.1+28840</f>
        <v>291501.09999999998</v>
      </c>
      <c r="AK89" s="45">
        <f>28840+262661.1</f>
        <v>291501.09999999998</v>
      </c>
      <c r="AL89" s="7">
        <v>600</v>
      </c>
      <c r="AM89" s="8"/>
    </row>
    <row r="90" spans="1:39" ht="263.25" customHeight="1" x14ac:dyDescent="0.2">
      <c r="A90" s="5"/>
      <c r="B90" s="76">
        <v>400000000</v>
      </c>
      <c r="C90" s="76">
        <v>401000000</v>
      </c>
      <c r="D90" s="76">
        <v>401000000</v>
      </c>
      <c r="E90" s="76">
        <v>401000000</v>
      </c>
      <c r="F90" s="77">
        <v>401000006</v>
      </c>
      <c r="G90" s="6">
        <v>942</v>
      </c>
      <c r="H90" s="6">
        <v>4</v>
      </c>
      <c r="I90" s="77">
        <v>9</v>
      </c>
      <c r="J90" s="4" t="s">
        <v>1866</v>
      </c>
      <c r="K90" s="6">
        <v>200</v>
      </c>
      <c r="L90" s="6"/>
      <c r="M90" s="6">
        <v>942928001</v>
      </c>
      <c r="N90" s="77" t="s">
        <v>1839</v>
      </c>
      <c r="O90" s="6" t="s">
        <v>1867</v>
      </c>
      <c r="P90" s="6" t="s">
        <v>22</v>
      </c>
      <c r="Q90" s="6" t="s">
        <v>22</v>
      </c>
      <c r="R90" s="6" t="s">
        <v>22</v>
      </c>
      <c r="S90" s="6">
        <v>200</v>
      </c>
      <c r="T90" s="6" t="s">
        <v>1868</v>
      </c>
      <c r="U90" s="74">
        <v>401000006</v>
      </c>
      <c r="V90" s="72" t="s">
        <v>1867</v>
      </c>
      <c r="W90" s="72" t="s">
        <v>1858</v>
      </c>
      <c r="X90" s="72" t="s">
        <v>1861</v>
      </c>
      <c r="Y90" s="72" t="s">
        <v>1856</v>
      </c>
      <c r="Z90" s="73">
        <v>942</v>
      </c>
      <c r="AA90" s="41">
        <v>4</v>
      </c>
      <c r="AB90" s="41">
        <v>9</v>
      </c>
      <c r="AC90" s="42" t="s">
        <v>1866</v>
      </c>
      <c r="AD90" s="73">
        <v>200</v>
      </c>
      <c r="AE90" s="43"/>
      <c r="AF90" s="44"/>
      <c r="AG90" s="45">
        <v>0</v>
      </c>
      <c r="AH90" s="44"/>
      <c r="AI90" s="45">
        <v>538829.80000000005</v>
      </c>
      <c r="AJ90" s="45">
        <v>0</v>
      </c>
      <c r="AK90" s="45">
        <v>0</v>
      </c>
      <c r="AL90" s="7">
        <v>600</v>
      </c>
      <c r="AM90" s="8"/>
    </row>
    <row r="91" spans="1:39" ht="267.75" customHeight="1" x14ac:dyDescent="0.2">
      <c r="A91" s="5"/>
      <c r="B91" s="76">
        <v>400000000</v>
      </c>
      <c r="C91" s="76">
        <v>401000000</v>
      </c>
      <c r="D91" s="76">
        <v>401000000</v>
      </c>
      <c r="E91" s="76">
        <v>401000000</v>
      </c>
      <c r="F91" s="77">
        <v>401000006</v>
      </c>
      <c r="G91" s="6">
        <v>942</v>
      </c>
      <c r="H91" s="6">
        <v>4</v>
      </c>
      <c r="I91" s="77">
        <v>9</v>
      </c>
      <c r="J91" s="4" t="s">
        <v>1863</v>
      </c>
      <c r="K91" s="6">
        <v>200</v>
      </c>
      <c r="L91" s="6"/>
      <c r="M91" s="6">
        <v>942762001</v>
      </c>
      <c r="N91" s="77" t="s">
        <v>1839</v>
      </c>
      <c r="O91" s="6" t="s">
        <v>1862</v>
      </c>
      <c r="P91" s="6" t="s">
        <v>1858</v>
      </c>
      <c r="Q91" s="6" t="s">
        <v>1861</v>
      </c>
      <c r="R91" s="6" t="s">
        <v>1856</v>
      </c>
      <c r="S91" s="6">
        <v>200</v>
      </c>
      <c r="T91" s="6" t="s">
        <v>1860</v>
      </c>
      <c r="U91" s="74">
        <v>401000006</v>
      </c>
      <c r="V91" s="72" t="s">
        <v>1864</v>
      </c>
      <c r="W91" s="72" t="s">
        <v>1858</v>
      </c>
      <c r="X91" s="72" t="s">
        <v>1861</v>
      </c>
      <c r="Y91" s="72" t="s">
        <v>1856</v>
      </c>
      <c r="Z91" s="73">
        <v>942</v>
      </c>
      <c r="AA91" s="41">
        <v>4</v>
      </c>
      <c r="AB91" s="41">
        <v>9</v>
      </c>
      <c r="AC91" s="42" t="s">
        <v>1863</v>
      </c>
      <c r="AD91" s="73">
        <v>200</v>
      </c>
      <c r="AE91" s="43"/>
      <c r="AF91" s="44"/>
      <c r="AG91" s="45">
        <v>788500</v>
      </c>
      <c r="AH91" s="44"/>
      <c r="AI91" s="45">
        <v>0</v>
      </c>
      <c r="AJ91" s="45">
        <v>0</v>
      </c>
      <c r="AK91" s="45">
        <v>0</v>
      </c>
      <c r="AL91" s="7">
        <v>600</v>
      </c>
      <c r="AM91" s="8"/>
    </row>
    <row r="92" spans="1:39" ht="268.5" customHeight="1" x14ac:dyDescent="0.2">
      <c r="A92" s="5"/>
      <c r="B92" s="76">
        <v>400000000</v>
      </c>
      <c r="C92" s="76">
        <v>401000000</v>
      </c>
      <c r="D92" s="76">
        <v>401000000</v>
      </c>
      <c r="E92" s="76">
        <v>401000000</v>
      </c>
      <c r="F92" s="77">
        <v>401000006</v>
      </c>
      <c r="G92" s="6">
        <v>942</v>
      </c>
      <c r="H92" s="6">
        <v>4</v>
      </c>
      <c r="I92" s="77">
        <v>9</v>
      </c>
      <c r="J92" s="4" t="s">
        <v>1863</v>
      </c>
      <c r="K92" s="6">
        <v>200</v>
      </c>
      <c r="L92" s="6"/>
      <c r="M92" s="6">
        <v>942819001</v>
      </c>
      <c r="N92" s="77" t="s">
        <v>1839</v>
      </c>
      <c r="O92" s="6" t="s">
        <v>1864</v>
      </c>
      <c r="P92" s="6" t="s">
        <v>1858</v>
      </c>
      <c r="Q92" s="6" t="s">
        <v>1861</v>
      </c>
      <c r="R92" s="6" t="s">
        <v>1856</v>
      </c>
      <c r="S92" s="6">
        <v>200</v>
      </c>
      <c r="T92" s="6" t="s">
        <v>1865</v>
      </c>
      <c r="U92" s="74">
        <v>401000006</v>
      </c>
      <c r="V92" s="72" t="s">
        <v>1864</v>
      </c>
      <c r="W92" s="72" t="s">
        <v>1858</v>
      </c>
      <c r="X92" s="72" t="s">
        <v>1861</v>
      </c>
      <c r="Y92" s="72" t="s">
        <v>1856</v>
      </c>
      <c r="Z92" s="73">
        <v>942</v>
      </c>
      <c r="AA92" s="41">
        <v>4</v>
      </c>
      <c r="AB92" s="41">
        <v>9</v>
      </c>
      <c r="AC92" s="42" t="s">
        <v>1863</v>
      </c>
      <c r="AD92" s="73">
        <v>200</v>
      </c>
      <c r="AE92" s="43"/>
      <c r="AF92" s="44"/>
      <c r="AG92" s="45">
        <v>50329.8</v>
      </c>
      <c r="AH92" s="44"/>
      <c r="AI92" s="45">
        <v>0</v>
      </c>
      <c r="AJ92" s="45">
        <v>0</v>
      </c>
      <c r="AK92" s="45">
        <v>0</v>
      </c>
      <c r="AL92" s="7">
        <v>600</v>
      </c>
      <c r="AM92" s="8"/>
    </row>
    <row r="93" spans="1:39" ht="275.25" customHeight="1" x14ac:dyDescent="0.2">
      <c r="A93" s="5"/>
      <c r="B93" s="76">
        <v>400000000</v>
      </c>
      <c r="C93" s="76">
        <v>401000000</v>
      </c>
      <c r="D93" s="76">
        <v>401000000</v>
      </c>
      <c r="E93" s="76">
        <v>401000000</v>
      </c>
      <c r="F93" s="77">
        <v>401000006</v>
      </c>
      <c r="G93" s="6">
        <v>942</v>
      </c>
      <c r="H93" s="6">
        <v>4</v>
      </c>
      <c r="I93" s="77">
        <v>9</v>
      </c>
      <c r="J93" s="4" t="s">
        <v>1854</v>
      </c>
      <c r="K93" s="6">
        <v>200</v>
      </c>
      <c r="L93" s="6"/>
      <c r="M93" s="6">
        <v>942776001</v>
      </c>
      <c r="N93" s="77" t="s">
        <v>1839</v>
      </c>
      <c r="O93" s="6" t="s">
        <v>1859</v>
      </c>
      <c r="P93" s="6" t="s">
        <v>1858</v>
      </c>
      <c r="Q93" s="6" t="s">
        <v>1857</v>
      </c>
      <c r="R93" s="6" t="s">
        <v>1856</v>
      </c>
      <c r="S93" s="6">
        <v>200</v>
      </c>
      <c r="T93" s="6" t="s">
        <v>1855</v>
      </c>
      <c r="U93" s="74">
        <v>401000006</v>
      </c>
      <c r="V93" s="72" t="s">
        <v>1859</v>
      </c>
      <c r="W93" s="72" t="s">
        <v>1858</v>
      </c>
      <c r="X93" s="72" t="s">
        <v>1857</v>
      </c>
      <c r="Y93" s="72" t="s">
        <v>1856</v>
      </c>
      <c r="Z93" s="73">
        <v>942</v>
      </c>
      <c r="AA93" s="41">
        <v>4</v>
      </c>
      <c r="AB93" s="41">
        <v>9</v>
      </c>
      <c r="AC93" s="42" t="s">
        <v>1854</v>
      </c>
      <c r="AD93" s="73">
        <v>200</v>
      </c>
      <c r="AE93" s="43"/>
      <c r="AF93" s="44"/>
      <c r="AG93" s="45">
        <v>29000</v>
      </c>
      <c r="AH93" s="44"/>
      <c r="AI93" s="45">
        <v>0</v>
      </c>
      <c r="AJ93" s="45">
        <v>0</v>
      </c>
      <c r="AK93" s="45">
        <v>0</v>
      </c>
      <c r="AL93" s="7">
        <v>600</v>
      </c>
      <c r="AM93" s="8"/>
    </row>
    <row r="94" spans="1:39" ht="170.25" customHeight="1" x14ac:dyDescent="0.2">
      <c r="A94" s="5"/>
      <c r="B94" s="76">
        <v>400000000</v>
      </c>
      <c r="C94" s="76">
        <v>401000000</v>
      </c>
      <c r="D94" s="76">
        <v>401000000</v>
      </c>
      <c r="E94" s="76">
        <v>401000000</v>
      </c>
      <c r="F94" s="77">
        <v>401000006</v>
      </c>
      <c r="G94" s="6">
        <v>942</v>
      </c>
      <c r="H94" s="6">
        <v>4</v>
      </c>
      <c r="I94" s="77">
        <v>9</v>
      </c>
      <c r="J94" s="4" t="s">
        <v>1605</v>
      </c>
      <c r="K94" s="6">
        <v>400</v>
      </c>
      <c r="L94" s="6"/>
      <c r="M94" s="6">
        <v>942622111</v>
      </c>
      <c r="N94" s="77" t="s">
        <v>1839</v>
      </c>
      <c r="O94" s="6" t="s">
        <v>1850</v>
      </c>
      <c r="P94" s="6" t="s">
        <v>22</v>
      </c>
      <c r="Q94" s="6" t="s">
        <v>22</v>
      </c>
      <c r="R94" s="6" t="s">
        <v>22</v>
      </c>
      <c r="S94" s="6">
        <v>400</v>
      </c>
      <c r="T94" s="6" t="s">
        <v>1851</v>
      </c>
      <c r="U94" s="74">
        <v>401000006</v>
      </c>
      <c r="V94" s="72" t="s">
        <v>1850</v>
      </c>
      <c r="W94" s="72" t="s">
        <v>2175</v>
      </c>
      <c r="X94" s="72" t="s">
        <v>234</v>
      </c>
      <c r="Y94" s="72" t="s">
        <v>233</v>
      </c>
      <c r="Z94" s="73">
        <v>942</v>
      </c>
      <c r="AA94" s="41">
        <v>4</v>
      </c>
      <c r="AB94" s="41">
        <v>9</v>
      </c>
      <c r="AC94" s="42" t="s">
        <v>1605</v>
      </c>
      <c r="AD94" s="73">
        <v>400</v>
      </c>
      <c r="AE94" s="43"/>
      <c r="AF94" s="44"/>
      <c r="AG94" s="45">
        <v>0</v>
      </c>
      <c r="AH94" s="44"/>
      <c r="AI94" s="45">
        <v>8500</v>
      </c>
      <c r="AJ94" s="45">
        <v>44103.5</v>
      </c>
      <c r="AK94" s="45">
        <v>0</v>
      </c>
      <c r="AL94" s="7">
        <v>600</v>
      </c>
      <c r="AM94" s="8"/>
    </row>
    <row r="95" spans="1:39" ht="115.5" customHeight="1" x14ac:dyDescent="0.2">
      <c r="A95" s="5"/>
      <c r="B95" s="76">
        <v>400000000</v>
      </c>
      <c r="C95" s="76">
        <v>401000000</v>
      </c>
      <c r="D95" s="76">
        <v>401000000</v>
      </c>
      <c r="E95" s="76">
        <v>401000000</v>
      </c>
      <c r="F95" s="77">
        <v>401000006</v>
      </c>
      <c r="G95" s="6">
        <v>942</v>
      </c>
      <c r="H95" s="6">
        <v>4</v>
      </c>
      <c r="I95" s="77">
        <v>9</v>
      </c>
      <c r="J95" s="4" t="s">
        <v>1844</v>
      </c>
      <c r="K95" s="6">
        <v>400</v>
      </c>
      <c r="L95" s="6"/>
      <c r="M95" s="6">
        <v>942362001</v>
      </c>
      <c r="N95" s="77" t="s">
        <v>1839</v>
      </c>
      <c r="O95" s="6" t="s">
        <v>1848</v>
      </c>
      <c r="P95" s="6" t="s">
        <v>1847</v>
      </c>
      <c r="Q95" s="6" t="s">
        <v>1846</v>
      </c>
      <c r="R95" s="6" t="s">
        <v>1845</v>
      </c>
      <c r="S95" s="6">
        <v>400</v>
      </c>
      <c r="T95" s="6" t="s">
        <v>1849</v>
      </c>
      <c r="U95" s="74">
        <v>401000006</v>
      </c>
      <c r="V95" s="72" t="s">
        <v>1848</v>
      </c>
      <c r="W95" s="72" t="s">
        <v>1847</v>
      </c>
      <c r="X95" s="72" t="s">
        <v>1846</v>
      </c>
      <c r="Y95" s="72" t="s">
        <v>1845</v>
      </c>
      <c r="Z95" s="73">
        <v>942</v>
      </c>
      <c r="AA95" s="41">
        <v>4</v>
      </c>
      <c r="AB95" s="41">
        <v>9</v>
      </c>
      <c r="AC95" s="42" t="s">
        <v>1844</v>
      </c>
      <c r="AD95" s="73">
        <v>400</v>
      </c>
      <c r="AE95" s="43"/>
      <c r="AF95" s="44"/>
      <c r="AG95" s="45">
        <v>3384.6</v>
      </c>
      <c r="AH95" s="44"/>
      <c r="AI95" s="45">
        <v>0</v>
      </c>
      <c r="AJ95" s="45">
        <v>0</v>
      </c>
      <c r="AK95" s="45">
        <v>0</v>
      </c>
      <c r="AL95" s="7">
        <v>600</v>
      </c>
      <c r="AM95" s="8"/>
    </row>
    <row r="96" spans="1:39" ht="219.75" customHeight="1" x14ac:dyDescent="0.2">
      <c r="A96" s="5"/>
      <c r="B96" s="76">
        <v>400000000</v>
      </c>
      <c r="C96" s="76">
        <v>401000000</v>
      </c>
      <c r="D96" s="76">
        <v>401000000</v>
      </c>
      <c r="E96" s="76">
        <v>401000000</v>
      </c>
      <c r="F96" s="77">
        <v>401000006</v>
      </c>
      <c r="G96" s="6">
        <v>962</v>
      </c>
      <c r="H96" s="6">
        <v>4</v>
      </c>
      <c r="I96" s="77">
        <v>9</v>
      </c>
      <c r="J96" s="4" t="s">
        <v>1833</v>
      </c>
      <c r="K96" s="6">
        <v>200</v>
      </c>
      <c r="L96" s="6"/>
      <c r="M96" s="6">
        <v>962110001</v>
      </c>
      <c r="N96" s="77" t="s">
        <v>1839</v>
      </c>
      <c r="O96" s="6" t="s">
        <v>1837</v>
      </c>
      <c r="P96" s="6" t="s">
        <v>1836</v>
      </c>
      <c r="Q96" s="6" t="s">
        <v>1841</v>
      </c>
      <c r="R96" s="6" t="s">
        <v>1834</v>
      </c>
      <c r="S96" s="6">
        <v>200</v>
      </c>
      <c r="T96" s="6" t="s">
        <v>1843</v>
      </c>
      <c r="U96" s="74">
        <v>401000006</v>
      </c>
      <c r="V96" s="72" t="s">
        <v>1837</v>
      </c>
      <c r="W96" s="72" t="s">
        <v>1836</v>
      </c>
      <c r="X96" s="72" t="s">
        <v>1841</v>
      </c>
      <c r="Y96" s="72" t="s">
        <v>1834</v>
      </c>
      <c r="Z96" s="73">
        <v>962</v>
      </c>
      <c r="AA96" s="41">
        <v>4</v>
      </c>
      <c r="AB96" s="41">
        <v>9</v>
      </c>
      <c r="AC96" s="42" t="s">
        <v>1833</v>
      </c>
      <c r="AD96" s="73">
        <v>200</v>
      </c>
      <c r="AE96" s="43"/>
      <c r="AF96" s="44"/>
      <c r="AG96" s="45">
        <v>118153.3</v>
      </c>
      <c r="AH96" s="44"/>
      <c r="AI96" s="45">
        <v>262555.7</v>
      </c>
      <c r="AJ96" s="45">
        <v>269498.7</v>
      </c>
      <c r="AK96" s="45">
        <v>269498.7</v>
      </c>
      <c r="AL96" s="7">
        <v>600</v>
      </c>
      <c r="AM96" s="8"/>
    </row>
    <row r="97" spans="1:39" ht="218.25" customHeight="1" x14ac:dyDescent="0.2">
      <c r="A97" s="5"/>
      <c r="B97" s="76">
        <v>400000000</v>
      </c>
      <c r="C97" s="76">
        <v>401000000</v>
      </c>
      <c r="D97" s="76">
        <v>401000000</v>
      </c>
      <c r="E97" s="76">
        <v>401000000</v>
      </c>
      <c r="F97" s="77">
        <v>401000006</v>
      </c>
      <c r="G97" s="6">
        <v>972</v>
      </c>
      <c r="H97" s="6">
        <v>4</v>
      </c>
      <c r="I97" s="77">
        <v>9</v>
      </c>
      <c r="J97" s="4" t="s">
        <v>1833</v>
      </c>
      <c r="K97" s="6">
        <v>200</v>
      </c>
      <c r="L97" s="6"/>
      <c r="M97" s="6">
        <v>972250001</v>
      </c>
      <c r="N97" s="77" t="s">
        <v>1839</v>
      </c>
      <c r="O97" s="6" t="s">
        <v>1837</v>
      </c>
      <c r="P97" s="6" t="s">
        <v>1836</v>
      </c>
      <c r="Q97" s="6" t="s">
        <v>1841</v>
      </c>
      <c r="R97" s="6" t="s">
        <v>1834</v>
      </c>
      <c r="S97" s="6">
        <v>200</v>
      </c>
      <c r="T97" s="6" t="s">
        <v>1842</v>
      </c>
      <c r="U97" s="74">
        <v>401000006</v>
      </c>
      <c r="V97" s="72" t="s">
        <v>1837</v>
      </c>
      <c r="W97" s="72" t="s">
        <v>1836</v>
      </c>
      <c r="X97" s="72" t="s">
        <v>1841</v>
      </c>
      <c r="Y97" s="72" t="s">
        <v>1834</v>
      </c>
      <c r="Z97" s="73">
        <v>972</v>
      </c>
      <c r="AA97" s="41">
        <v>4</v>
      </c>
      <c r="AB97" s="41">
        <v>9</v>
      </c>
      <c r="AC97" s="42" t="s">
        <v>1833</v>
      </c>
      <c r="AD97" s="73">
        <v>200</v>
      </c>
      <c r="AE97" s="43"/>
      <c r="AF97" s="44"/>
      <c r="AG97" s="45">
        <v>71066.2</v>
      </c>
      <c r="AH97" s="44"/>
      <c r="AI97" s="45">
        <v>188795.6</v>
      </c>
      <c r="AJ97" s="45">
        <v>202908.6</v>
      </c>
      <c r="AK97" s="45">
        <v>202908.6</v>
      </c>
      <c r="AL97" s="7">
        <v>600</v>
      </c>
      <c r="AM97" s="8"/>
    </row>
    <row r="98" spans="1:39" ht="218.25" customHeight="1" x14ac:dyDescent="0.2">
      <c r="A98" s="5"/>
      <c r="B98" s="76">
        <v>400000000</v>
      </c>
      <c r="C98" s="76">
        <v>401000000</v>
      </c>
      <c r="D98" s="76">
        <v>401000000</v>
      </c>
      <c r="E98" s="76">
        <v>401000000</v>
      </c>
      <c r="F98" s="77">
        <v>401000006</v>
      </c>
      <c r="G98" s="6">
        <v>982</v>
      </c>
      <c r="H98" s="6">
        <v>4</v>
      </c>
      <c r="I98" s="77">
        <v>9</v>
      </c>
      <c r="J98" s="4" t="s">
        <v>1833</v>
      </c>
      <c r="K98" s="6">
        <v>200</v>
      </c>
      <c r="L98" s="6"/>
      <c r="M98" s="6">
        <v>982259001</v>
      </c>
      <c r="N98" s="77" t="s">
        <v>1839</v>
      </c>
      <c r="O98" s="6" t="s">
        <v>1837</v>
      </c>
      <c r="P98" s="6" t="s">
        <v>1836</v>
      </c>
      <c r="Q98" s="6" t="s">
        <v>1835</v>
      </c>
      <c r="R98" s="6" t="s">
        <v>1834</v>
      </c>
      <c r="S98" s="6">
        <v>200</v>
      </c>
      <c r="T98" s="6" t="s">
        <v>1840</v>
      </c>
      <c r="U98" s="74">
        <v>401000006</v>
      </c>
      <c r="V98" s="72" t="s">
        <v>1837</v>
      </c>
      <c r="W98" s="72" t="s">
        <v>1836</v>
      </c>
      <c r="X98" s="72" t="s">
        <v>1835</v>
      </c>
      <c r="Y98" s="72" t="s">
        <v>1834</v>
      </c>
      <c r="Z98" s="73">
        <v>982</v>
      </c>
      <c r="AA98" s="41">
        <v>4</v>
      </c>
      <c r="AB98" s="41">
        <v>9</v>
      </c>
      <c r="AC98" s="42" t="s">
        <v>1833</v>
      </c>
      <c r="AD98" s="73">
        <v>200</v>
      </c>
      <c r="AE98" s="43"/>
      <c r="AF98" s="44"/>
      <c r="AG98" s="45">
        <v>82198</v>
      </c>
      <c r="AH98" s="44"/>
      <c r="AI98" s="45">
        <v>191129.2</v>
      </c>
      <c r="AJ98" s="45">
        <v>206602.2</v>
      </c>
      <c r="AK98" s="45">
        <v>206602.2</v>
      </c>
      <c r="AL98" s="7">
        <v>600</v>
      </c>
      <c r="AM98" s="8"/>
    </row>
    <row r="99" spans="1:39" ht="217.5" customHeight="1" x14ac:dyDescent="0.2">
      <c r="A99" s="5"/>
      <c r="B99" s="76">
        <v>400000000</v>
      </c>
      <c r="C99" s="76">
        <v>401000000</v>
      </c>
      <c r="D99" s="76">
        <v>401000000</v>
      </c>
      <c r="E99" s="76">
        <v>401000000</v>
      </c>
      <c r="F99" s="77">
        <v>401000006</v>
      </c>
      <c r="G99" s="6">
        <v>992</v>
      </c>
      <c r="H99" s="6">
        <v>4</v>
      </c>
      <c r="I99" s="77">
        <v>9</v>
      </c>
      <c r="J99" s="4" t="s">
        <v>1833</v>
      </c>
      <c r="K99" s="6">
        <v>200</v>
      </c>
      <c r="L99" s="6"/>
      <c r="M99" s="6">
        <v>992270001</v>
      </c>
      <c r="N99" s="77" t="s">
        <v>1839</v>
      </c>
      <c r="O99" s="6" t="s">
        <v>1837</v>
      </c>
      <c r="P99" s="6" t="s">
        <v>1836</v>
      </c>
      <c r="Q99" s="6" t="s">
        <v>1835</v>
      </c>
      <c r="R99" s="6" t="s">
        <v>1834</v>
      </c>
      <c r="S99" s="6">
        <v>200</v>
      </c>
      <c r="T99" s="6" t="s">
        <v>1838</v>
      </c>
      <c r="U99" s="74">
        <v>401000006</v>
      </c>
      <c r="V99" s="72" t="s">
        <v>1837</v>
      </c>
      <c r="W99" s="72" t="s">
        <v>1836</v>
      </c>
      <c r="X99" s="72" t="s">
        <v>1835</v>
      </c>
      <c r="Y99" s="72" t="s">
        <v>1834</v>
      </c>
      <c r="Z99" s="73">
        <v>992</v>
      </c>
      <c r="AA99" s="41">
        <v>4</v>
      </c>
      <c r="AB99" s="41">
        <v>9</v>
      </c>
      <c r="AC99" s="42" t="s">
        <v>1833</v>
      </c>
      <c r="AD99" s="73">
        <v>200</v>
      </c>
      <c r="AE99" s="43"/>
      <c r="AF99" s="44"/>
      <c r="AG99" s="45">
        <v>176005.5</v>
      </c>
      <c r="AH99" s="44"/>
      <c r="AI99" s="45">
        <v>233824.2</v>
      </c>
      <c r="AJ99" s="45">
        <v>227294.2</v>
      </c>
      <c r="AK99" s="45">
        <v>227294.2</v>
      </c>
      <c r="AL99" s="7">
        <v>600</v>
      </c>
      <c r="AM99" s="8"/>
    </row>
    <row r="100" spans="1:39" ht="162" customHeight="1" x14ac:dyDescent="0.2">
      <c r="A100" s="5"/>
      <c r="B100" s="94">
        <v>401000007</v>
      </c>
      <c r="C100" s="94"/>
      <c r="D100" s="94"/>
      <c r="E100" s="94"/>
      <c r="F100" s="94"/>
      <c r="G100" s="26">
        <v>992</v>
      </c>
      <c r="H100" s="95"/>
      <c r="I100" s="95"/>
      <c r="J100" s="95"/>
      <c r="K100" s="95"/>
      <c r="L100" s="95"/>
      <c r="M100" s="95"/>
      <c r="N100" s="27" t="s">
        <v>1782</v>
      </c>
      <c r="O100" s="6" t="s">
        <v>1780</v>
      </c>
      <c r="P100" s="6" t="s">
        <v>1779</v>
      </c>
      <c r="Q100" s="6" t="s">
        <v>1778</v>
      </c>
      <c r="R100" s="6" t="s">
        <v>1777</v>
      </c>
      <c r="S100" s="6">
        <v>0</v>
      </c>
      <c r="T100" s="28"/>
      <c r="U100" s="37" t="s">
        <v>1832</v>
      </c>
      <c r="V100" s="60" t="s">
        <v>1782</v>
      </c>
      <c r="W100" s="60" t="s">
        <v>22</v>
      </c>
      <c r="X100" s="60" t="s">
        <v>22</v>
      </c>
      <c r="Y100" s="60" t="s">
        <v>22</v>
      </c>
      <c r="Z100" s="38" t="s">
        <v>22</v>
      </c>
      <c r="AA100" s="39" t="s">
        <v>22</v>
      </c>
      <c r="AB100" s="39" t="s">
        <v>22</v>
      </c>
      <c r="AC100" s="40" t="s">
        <v>22</v>
      </c>
      <c r="AD100" s="38" t="s">
        <v>22</v>
      </c>
      <c r="AE100" s="96"/>
      <c r="AF100" s="97"/>
      <c r="AG100" s="34">
        <v>1124549.8</v>
      </c>
      <c r="AH100" s="35"/>
      <c r="AI100" s="36">
        <f>262554.6-18000+300000+794462.5+838932.7+244070.6-149469</f>
        <v>2272551.4</v>
      </c>
      <c r="AJ100" s="36">
        <f>101336.8-10646.7+177445</f>
        <v>268135.09999999998</v>
      </c>
      <c r="AK100" s="34">
        <v>128783.2</v>
      </c>
      <c r="AL100" s="10" t="s">
        <v>22</v>
      </c>
      <c r="AM100" s="8"/>
    </row>
    <row r="101" spans="1:39" ht="139.5" customHeight="1" x14ac:dyDescent="0.2">
      <c r="A101" s="5"/>
      <c r="B101" s="76">
        <v>400000000</v>
      </c>
      <c r="C101" s="76">
        <v>401000000</v>
      </c>
      <c r="D101" s="76">
        <v>401000000</v>
      </c>
      <c r="E101" s="76">
        <v>401000000</v>
      </c>
      <c r="F101" s="77">
        <v>401000007</v>
      </c>
      <c r="G101" s="6">
        <v>918</v>
      </c>
      <c r="H101" s="6">
        <v>0</v>
      </c>
      <c r="I101" s="77">
        <v>0</v>
      </c>
      <c r="J101" s="4"/>
      <c r="K101" s="6">
        <v>0</v>
      </c>
      <c r="L101" s="6"/>
      <c r="M101" s="6">
        <v>918367001</v>
      </c>
      <c r="N101" s="77" t="s">
        <v>1782</v>
      </c>
      <c r="O101" s="6" t="s">
        <v>343</v>
      </c>
      <c r="P101" s="6" t="s">
        <v>235</v>
      </c>
      <c r="Q101" s="6" t="s">
        <v>234</v>
      </c>
      <c r="R101" s="6" t="s">
        <v>233</v>
      </c>
      <c r="S101" s="6">
        <v>0</v>
      </c>
      <c r="T101" s="6" t="s">
        <v>1825</v>
      </c>
      <c r="U101" s="74">
        <v>401000007</v>
      </c>
      <c r="V101" s="72" t="s">
        <v>1831</v>
      </c>
      <c r="W101" s="72" t="s">
        <v>1608</v>
      </c>
      <c r="X101" s="72" t="s">
        <v>234</v>
      </c>
      <c r="Y101" s="72" t="s">
        <v>233</v>
      </c>
      <c r="Z101" s="73">
        <v>918</v>
      </c>
      <c r="AA101" s="41">
        <v>5</v>
      </c>
      <c r="AB101" s="41">
        <v>1</v>
      </c>
      <c r="AC101" s="42" t="s">
        <v>2142</v>
      </c>
      <c r="AD101" s="73">
        <v>400</v>
      </c>
      <c r="AE101" s="43"/>
      <c r="AF101" s="44"/>
      <c r="AG101" s="45">
        <v>0</v>
      </c>
      <c r="AH101" s="44"/>
      <c r="AI101" s="45">
        <v>300000</v>
      </c>
      <c r="AJ101" s="45">
        <v>177445</v>
      </c>
      <c r="AK101" s="45">
        <v>0</v>
      </c>
      <c r="AL101" s="7"/>
      <c r="AM101" s="8"/>
    </row>
    <row r="102" spans="1:39" ht="141.75" customHeight="1" x14ac:dyDescent="0.2">
      <c r="A102" s="5"/>
      <c r="B102" s="76">
        <v>400000000</v>
      </c>
      <c r="C102" s="76">
        <v>401000000</v>
      </c>
      <c r="D102" s="76">
        <v>401000000</v>
      </c>
      <c r="E102" s="76">
        <v>401000000</v>
      </c>
      <c r="F102" s="77">
        <v>401000007</v>
      </c>
      <c r="G102" s="6">
        <v>918</v>
      </c>
      <c r="H102" s="6">
        <v>5</v>
      </c>
      <c r="I102" s="77">
        <v>1</v>
      </c>
      <c r="J102" s="4" t="s">
        <v>1828</v>
      </c>
      <c r="K102" s="6">
        <v>400</v>
      </c>
      <c r="L102" s="6"/>
      <c r="M102" s="6">
        <v>918168001</v>
      </c>
      <c r="N102" s="77" t="s">
        <v>1782</v>
      </c>
      <c r="O102" s="6" t="s">
        <v>1829</v>
      </c>
      <c r="P102" s="6" t="s">
        <v>1608</v>
      </c>
      <c r="Q102" s="6" t="s">
        <v>234</v>
      </c>
      <c r="R102" s="6" t="s">
        <v>233</v>
      </c>
      <c r="S102" s="6">
        <v>400</v>
      </c>
      <c r="T102" s="6" t="s">
        <v>1830</v>
      </c>
      <c r="U102" s="74">
        <v>401000007</v>
      </c>
      <c r="V102" s="72" t="s">
        <v>1829</v>
      </c>
      <c r="W102" s="72" t="s">
        <v>1608</v>
      </c>
      <c r="X102" s="72" t="s">
        <v>234</v>
      </c>
      <c r="Y102" s="72" t="s">
        <v>233</v>
      </c>
      <c r="Z102" s="73">
        <v>918</v>
      </c>
      <c r="AA102" s="41">
        <v>5</v>
      </c>
      <c r="AB102" s="41">
        <v>1</v>
      </c>
      <c r="AC102" s="42" t="s">
        <v>1828</v>
      </c>
      <c r="AD102" s="73">
        <v>400</v>
      </c>
      <c r="AE102" s="43"/>
      <c r="AF102" s="44"/>
      <c r="AG102" s="45">
        <v>91.8</v>
      </c>
      <c r="AH102" s="44"/>
      <c r="AI102" s="45">
        <v>0</v>
      </c>
      <c r="AJ102" s="45">
        <f>15349.8-10646.7</f>
        <v>4703.0999999999985</v>
      </c>
      <c r="AK102" s="45">
        <v>42796.2</v>
      </c>
      <c r="AL102" s="7">
        <v>600</v>
      </c>
      <c r="AM102" s="8"/>
    </row>
    <row r="103" spans="1:39" ht="115.5" customHeight="1" x14ac:dyDescent="0.2">
      <c r="A103" s="5"/>
      <c r="B103" s="76">
        <v>400000000</v>
      </c>
      <c r="C103" s="76">
        <v>401000000</v>
      </c>
      <c r="D103" s="76">
        <v>401000000</v>
      </c>
      <c r="E103" s="76">
        <v>401000000</v>
      </c>
      <c r="F103" s="77">
        <v>401000007</v>
      </c>
      <c r="G103" s="6">
        <v>918</v>
      </c>
      <c r="H103" s="6">
        <v>5</v>
      </c>
      <c r="I103" s="77">
        <v>1</v>
      </c>
      <c r="J103" s="4" t="s">
        <v>1826</v>
      </c>
      <c r="K103" s="6">
        <v>200</v>
      </c>
      <c r="L103" s="6"/>
      <c r="M103" s="6">
        <v>918333001</v>
      </c>
      <c r="N103" s="77" t="s">
        <v>1782</v>
      </c>
      <c r="O103" s="6" t="s">
        <v>1823</v>
      </c>
      <c r="P103" s="6" t="s">
        <v>1813</v>
      </c>
      <c r="Q103" s="6" t="s">
        <v>1822</v>
      </c>
      <c r="R103" s="6" t="s">
        <v>1812</v>
      </c>
      <c r="S103" s="6">
        <v>200</v>
      </c>
      <c r="T103" s="6" t="s">
        <v>1827</v>
      </c>
      <c r="U103" s="74">
        <v>401000007</v>
      </c>
      <c r="V103" s="72" t="s">
        <v>1823</v>
      </c>
      <c r="W103" s="72" t="s">
        <v>1813</v>
      </c>
      <c r="X103" s="72" t="s">
        <v>1822</v>
      </c>
      <c r="Y103" s="72" t="s">
        <v>1812</v>
      </c>
      <c r="Z103" s="73">
        <v>918</v>
      </c>
      <c r="AA103" s="41">
        <v>5</v>
      </c>
      <c r="AB103" s="41">
        <v>1</v>
      </c>
      <c r="AC103" s="42" t="s">
        <v>1826</v>
      </c>
      <c r="AD103" s="73">
        <v>200</v>
      </c>
      <c r="AE103" s="43"/>
      <c r="AF103" s="44"/>
      <c r="AG103" s="45">
        <v>11981.7</v>
      </c>
      <c r="AH103" s="44"/>
      <c r="AI103" s="45">
        <v>58598.6</v>
      </c>
      <c r="AJ103" s="45">
        <v>0</v>
      </c>
      <c r="AK103" s="45">
        <v>0</v>
      </c>
      <c r="AL103" s="7">
        <v>600</v>
      </c>
      <c r="AM103" s="8"/>
    </row>
    <row r="104" spans="1:39" ht="177.75" customHeight="1" x14ac:dyDescent="0.2">
      <c r="A104" s="5"/>
      <c r="B104" s="76">
        <v>400000000</v>
      </c>
      <c r="C104" s="76">
        <v>401000000</v>
      </c>
      <c r="D104" s="76">
        <v>401000000</v>
      </c>
      <c r="E104" s="76">
        <v>401000000</v>
      </c>
      <c r="F104" s="77">
        <v>401000007</v>
      </c>
      <c r="G104" s="6">
        <v>923</v>
      </c>
      <c r="H104" s="6">
        <v>5</v>
      </c>
      <c r="I104" s="77">
        <v>1</v>
      </c>
      <c r="J104" s="4" t="s">
        <v>1819</v>
      </c>
      <c r="K104" s="6">
        <v>200</v>
      </c>
      <c r="L104" s="6"/>
      <c r="M104" s="6">
        <v>923186001</v>
      </c>
      <c r="N104" s="77" t="s">
        <v>1782</v>
      </c>
      <c r="O104" s="6" t="s">
        <v>1820</v>
      </c>
      <c r="P104" s="6" t="s">
        <v>1788</v>
      </c>
      <c r="Q104" s="6" t="s">
        <v>1787</v>
      </c>
      <c r="R104" s="6" t="s">
        <v>1786</v>
      </c>
      <c r="S104" s="6">
        <v>200</v>
      </c>
      <c r="T104" s="6" t="s">
        <v>1821</v>
      </c>
      <c r="U104" s="74">
        <v>401000007</v>
      </c>
      <c r="V104" s="72" t="s">
        <v>1820</v>
      </c>
      <c r="W104" s="72" t="s">
        <v>1788</v>
      </c>
      <c r="X104" s="72" t="s">
        <v>1787</v>
      </c>
      <c r="Y104" s="72" t="s">
        <v>1786</v>
      </c>
      <c r="Z104" s="73">
        <v>923</v>
      </c>
      <c r="AA104" s="41">
        <v>5</v>
      </c>
      <c r="AB104" s="41">
        <v>1</v>
      </c>
      <c r="AC104" s="42" t="s">
        <v>1819</v>
      </c>
      <c r="AD104" s="73">
        <v>200</v>
      </c>
      <c r="AE104" s="43"/>
      <c r="AF104" s="44"/>
      <c r="AG104" s="45">
        <v>1700</v>
      </c>
      <c r="AH104" s="44"/>
      <c r="AI104" s="45">
        <v>500</v>
      </c>
      <c r="AJ104" s="45">
        <v>0</v>
      </c>
      <c r="AK104" s="45">
        <v>0</v>
      </c>
      <c r="AL104" s="7">
        <v>600</v>
      </c>
      <c r="AM104" s="8"/>
    </row>
    <row r="105" spans="1:39" ht="171" customHeight="1" x14ac:dyDescent="0.2">
      <c r="A105" s="5"/>
      <c r="B105" s="76">
        <v>400000000</v>
      </c>
      <c r="C105" s="76">
        <v>401000000</v>
      </c>
      <c r="D105" s="76">
        <v>401000000</v>
      </c>
      <c r="E105" s="76">
        <v>401000000</v>
      </c>
      <c r="F105" s="77">
        <v>401000007</v>
      </c>
      <c r="G105" s="6">
        <v>923</v>
      </c>
      <c r="H105" s="6">
        <v>5</v>
      </c>
      <c r="I105" s="77">
        <v>1</v>
      </c>
      <c r="J105" s="4" t="s">
        <v>1815</v>
      </c>
      <c r="K105" s="6">
        <v>200</v>
      </c>
      <c r="L105" s="6"/>
      <c r="M105" s="6">
        <v>923440002</v>
      </c>
      <c r="N105" s="77" t="s">
        <v>1782</v>
      </c>
      <c r="O105" s="6" t="s">
        <v>1817</v>
      </c>
      <c r="P105" s="6" t="s">
        <v>1788</v>
      </c>
      <c r="Q105" s="6" t="s">
        <v>1816</v>
      </c>
      <c r="R105" s="6" t="s">
        <v>1786</v>
      </c>
      <c r="S105" s="6">
        <v>200</v>
      </c>
      <c r="T105" s="6" t="s">
        <v>1818</v>
      </c>
      <c r="U105" s="74">
        <v>401000007</v>
      </c>
      <c r="V105" s="72" t="s">
        <v>1817</v>
      </c>
      <c r="W105" s="72" t="s">
        <v>1788</v>
      </c>
      <c r="X105" s="72" t="s">
        <v>1816</v>
      </c>
      <c r="Y105" s="72" t="s">
        <v>1786</v>
      </c>
      <c r="Z105" s="73">
        <v>923</v>
      </c>
      <c r="AA105" s="41">
        <v>5</v>
      </c>
      <c r="AB105" s="41">
        <v>1</v>
      </c>
      <c r="AC105" s="42" t="s">
        <v>1815</v>
      </c>
      <c r="AD105" s="73">
        <v>200</v>
      </c>
      <c r="AE105" s="43"/>
      <c r="AF105" s="44"/>
      <c r="AG105" s="45">
        <v>35263.4</v>
      </c>
      <c r="AH105" s="44"/>
      <c r="AI105" s="45">
        <v>35987</v>
      </c>
      <c r="AJ105" s="45">
        <v>35987</v>
      </c>
      <c r="AK105" s="45">
        <v>35987</v>
      </c>
      <c r="AL105" s="7">
        <v>600</v>
      </c>
      <c r="AM105" s="8"/>
    </row>
    <row r="106" spans="1:39" ht="179.25" customHeight="1" x14ac:dyDescent="0.2">
      <c r="A106" s="5"/>
      <c r="B106" s="76">
        <v>400000000</v>
      </c>
      <c r="C106" s="76">
        <v>401000000</v>
      </c>
      <c r="D106" s="76">
        <v>401000000</v>
      </c>
      <c r="E106" s="76">
        <v>401000000</v>
      </c>
      <c r="F106" s="77">
        <v>401000007</v>
      </c>
      <c r="G106" s="6">
        <v>923</v>
      </c>
      <c r="H106" s="6">
        <v>5</v>
      </c>
      <c r="I106" s="77">
        <v>1</v>
      </c>
      <c r="J106" s="4" t="s">
        <v>1814</v>
      </c>
      <c r="K106" s="6">
        <v>200</v>
      </c>
      <c r="L106" s="6"/>
      <c r="M106" s="6">
        <v>923900008</v>
      </c>
      <c r="N106" s="77" t="s">
        <v>1782</v>
      </c>
      <c r="O106" s="6" t="s">
        <v>1789</v>
      </c>
      <c r="P106" s="6" t="s">
        <v>1788</v>
      </c>
      <c r="Q106" s="6" t="s">
        <v>1787</v>
      </c>
      <c r="R106" s="6" t="s">
        <v>1786</v>
      </c>
      <c r="S106" s="6">
        <v>200</v>
      </c>
      <c r="T106" s="6" t="s">
        <v>1785</v>
      </c>
      <c r="U106" s="74">
        <v>401000007</v>
      </c>
      <c r="V106" s="72" t="s">
        <v>1789</v>
      </c>
      <c r="W106" s="72" t="s">
        <v>1788</v>
      </c>
      <c r="X106" s="72" t="s">
        <v>1787</v>
      </c>
      <c r="Y106" s="72" t="s">
        <v>1786</v>
      </c>
      <c r="Z106" s="73">
        <v>923</v>
      </c>
      <c r="AA106" s="41">
        <v>5</v>
      </c>
      <c r="AB106" s="41">
        <v>1</v>
      </c>
      <c r="AC106" s="42" t="s">
        <v>1814</v>
      </c>
      <c r="AD106" s="73">
        <v>200</v>
      </c>
      <c r="AE106" s="43"/>
      <c r="AF106" s="44"/>
      <c r="AG106" s="45">
        <v>521.4</v>
      </c>
      <c r="AH106" s="44"/>
      <c r="AI106" s="45">
        <v>0</v>
      </c>
      <c r="AJ106" s="45">
        <v>0</v>
      </c>
      <c r="AK106" s="45">
        <v>0</v>
      </c>
      <c r="AL106" s="7">
        <v>600</v>
      </c>
      <c r="AM106" s="8"/>
    </row>
    <row r="107" spans="1:39" ht="48" customHeight="1" x14ac:dyDescent="0.2">
      <c r="A107" s="5"/>
      <c r="B107" s="76">
        <v>400000000</v>
      </c>
      <c r="C107" s="76">
        <v>401000000</v>
      </c>
      <c r="D107" s="76">
        <v>401000000</v>
      </c>
      <c r="E107" s="76">
        <v>401000000</v>
      </c>
      <c r="F107" s="77">
        <v>401000007</v>
      </c>
      <c r="G107" s="6">
        <v>923</v>
      </c>
      <c r="H107" s="6">
        <v>5</v>
      </c>
      <c r="I107" s="77">
        <v>1</v>
      </c>
      <c r="J107" s="4" t="s">
        <v>1811</v>
      </c>
      <c r="K107" s="6">
        <v>400</v>
      </c>
      <c r="L107" s="6"/>
      <c r="M107" s="6">
        <v>923301002</v>
      </c>
      <c r="N107" s="77" t="s">
        <v>1782</v>
      </c>
      <c r="O107" s="6" t="s">
        <v>1805</v>
      </c>
      <c r="P107" s="6" t="s">
        <v>1804</v>
      </c>
      <c r="Q107" s="6" t="s">
        <v>1803</v>
      </c>
      <c r="R107" s="6" t="s">
        <v>1802</v>
      </c>
      <c r="S107" s="6">
        <v>400</v>
      </c>
      <c r="T107" s="6" t="s">
        <v>1801</v>
      </c>
      <c r="U107" s="98">
        <v>401000007</v>
      </c>
      <c r="V107" s="82" t="s">
        <v>1807</v>
      </c>
      <c r="W107" s="82" t="s">
        <v>1804</v>
      </c>
      <c r="X107" s="82" t="s">
        <v>1803</v>
      </c>
      <c r="Y107" s="82" t="s">
        <v>1802</v>
      </c>
      <c r="Z107" s="73">
        <v>923</v>
      </c>
      <c r="AA107" s="41">
        <v>5</v>
      </c>
      <c r="AB107" s="41">
        <v>1</v>
      </c>
      <c r="AC107" s="42" t="s">
        <v>1811</v>
      </c>
      <c r="AD107" s="73">
        <v>400</v>
      </c>
      <c r="AE107" s="43"/>
      <c r="AF107" s="44"/>
      <c r="AG107" s="45">
        <v>502657.3</v>
      </c>
      <c r="AH107" s="44"/>
      <c r="AI107" s="45">
        <v>794462.5</v>
      </c>
      <c r="AJ107" s="45">
        <v>0</v>
      </c>
      <c r="AK107" s="45">
        <v>0</v>
      </c>
      <c r="AL107" s="7">
        <v>600</v>
      </c>
      <c r="AM107" s="8"/>
    </row>
    <row r="108" spans="1:39" ht="66" customHeight="1" x14ac:dyDescent="0.2">
      <c r="A108" s="5"/>
      <c r="B108" s="76">
        <v>400000000</v>
      </c>
      <c r="C108" s="76">
        <v>401000000</v>
      </c>
      <c r="D108" s="76">
        <v>401000000</v>
      </c>
      <c r="E108" s="76">
        <v>401000000</v>
      </c>
      <c r="F108" s="77">
        <v>401000007</v>
      </c>
      <c r="G108" s="6">
        <v>923</v>
      </c>
      <c r="H108" s="6">
        <v>5</v>
      </c>
      <c r="I108" s="77">
        <v>1</v>
      </c>
      <c r="J108" s="4" t="s">
        <v>1810</v>
      </c>
      <c r="K108" s="6">
        <v>400</v>
      </c>
      <c r="L108" s="6"/>
      <c r="M108" s="6">
        <v>923416001</v>
      </c>
      <c r="N108" s="77" t="s">
        <v>1782</v>
      </c>
      <c r="O108" s="6" t="s">
        <v>1805</v>
      </c>
      <c r="P108" s="6" t="s">
        <v>1804</v>
      </c>
      <c r="Q108" s="6" t="s">
        <v>1803</v>
      </c>
      <c r="R108" s="6" t="s">
        <v>1802</v>
      </c>
      <c r="S108" s="6">
        <v>400</v>
      </c>
      <c r="T108" s="6" t="s">
        <v>1801</v>
      </c>
      <c r="U108" s="98"/>
      <c r="V108" s="83"/>
      <c r="W108" s="83"/>
      <c r="X108" s="83"/>
      <c r="Y108" s="83"/>
      <c r="Z108" s="73">
        <v>923</v>
      </c>
      <c r="AA108" s="41">
        <v>5</v>
      </c>
      <c r="AB108" s="41">
        <v>1</v>
      </c>
      <c r="AC108" s="42" t="s">
        <v>1810</v>
      </c>
      <c r="AD108" s="73">
        <v>400</v>
      </c>
      <c r="AE108" s="43"/>
      <c r="AF108" s="44"/>
      <c r="AG108" s="45">
        <v>251755.8</v>
      </c>
      <c r="AH108" s="44"/>
      <c r="AI108" s="45">
        <v>838932.7</v>
      </c>
      <c r="AJ108" s="45">
        <v>0</v>
      </c>
      <c r="AK108" s="45">
        <v>0</v>
      </c>
      <c r="AL108" s="7">
        <v>600</v>
      </c>
      <c r="AM108" s="8"/>
    </row>
    <row r="109" spans="1:39" ht="110.25" customHeight="1" x14ac:dyDescent="0.2">
      <c r="A109" s="5"/>
      <c r="B109" s="76">
        <v>400000000</v>
      </c>
      <c r="C109" s="76">
        <v>401000000</v>
      </c>
      <c r="D109" s="76">
        <v>401000000</v>
      </c>
      <c r="E109" s="76">
        <v>401000000</v>
      </c>
      <c r="F109" s="77">
        <v>401000007</v>
      </c>
      <c r="G109" s="6">
        <v>923</v>
      </c>
      <c r="H109" s="6">
        <v>5</v>
      </c>
      <c r="I109" s="77">
        <v>1</v>
      </c>
      <c r="J109" s="4" t="s">
        <v>1810</v>
      </c>
      <c r="K109" s="6">
        <v>400</v>
      </c>
      <c r="L109" s="6"/>
      <c r="M109" s="6">
        <v>923440001</v>
      </c>
      <c r="N109" s="77" t="s">
        <v>1782</v>
      </c>
      <c r="O109" s="6" t="s">
        <v>1807</v>
      </c>
      <c r="P109" s="6" t="s">
        <v>1804</v>
      </c>
      <c r="Q109" s="6" t="s">
        <v>1803</v>
      </c>
      <c r="R109" s="6" t="s">
        <v>1802</v>
      </c>
      <c r="S109" s="6">
        <v>400</v>
      </c>
      <c r="T109" s="6" t="s">
        <v>1808</v>
      </c>
      <c r="U109" s="74">
        <v>401000007</v>
      </c>
      <c r="V109" s="72" t="s">
        <v>1807</v>
      </c>
      <c r="W109" s="72" t="s">
        <v>1804</v>
      </c>
      <c r="X109" s="72" t="s">
        <v>1803</v>
      </c>
      <c r="Y109" s="72" t="s">
        <v>1802</v>
      </c>
      <c r="Z109" s="73">
        <v>923</v>
      </c>
      <c r="AA109" s="41">
        <v>5</v>
      </c>
      <c r="AB109" s="41">
        <v>1</v>
      </c>
      <c r="AC109" s="42" t="s">
        <v>1810</v>
      </c>
      <c r="AD109" s="73">
        <v>400</v>
      </c>
      <c r="AE109" s="43"/>
      <c r="AF109" s="44"/>
      <c r="AG109" s="45">
        <v>123842</v>
      </c>
      <c r="AH109" s="44"/>
      <c r="AI109" s="45">
        <v>0</v>
      </c>
      <c r="AJ109" s="45">
        <v>0</v>
      </c>
      <c r="AK109" s="45">
        <v>0</v>
      </c>
      <c r="AL109" s="7">
        <v>600</v>
      </c>
      <c r="AM109" s="8"/>
    </row>
    <row r="110" spans="1:39" ht="102.75" customHeight="1" x14ac:dyDescent="0.2">
      <c r="A110" s="5"/>
      <c r="B110" s="76">
        <v>400000000</v>
      </c>
      <c r="C110" s="76">
        <v>401000000</v>
      </c>
      <c r="D110" s="76">
        <v>401000000</v>
      </c>
      <c r="E110" s="76">
        <v>401000000</v>
      </c>
      <c r="F110" s="77">
        <v>401000007</v>
      </c>
      <c r="G110" s="6">
        <v>923</v>
      </c>
      <c r="H110" s="6">
        <v>5</v>
      </c>
      <c r="I110" s="77">
        <v>1</v>
      </c>
      <c r="J110" s="4" t="s">
        <v>1809</v>
      </c>
      <c r="K110" s="6">
        <v>400</v>
      </c>
      <c r="L110" s="6"/>
      <c r="M110" s="6">
        <v>923678001</v>
      </c>
      <c r="N110" s="77" t="s">
        <v>1782</v>
      </c>
      <c r="O110" s="6" t="s">
        <v>1805</v>
      </c>
      <c r="P110" s="6" t="s">
        <v>1804</v>
      </c>
      <c r="Q110" s="6" t="s">
        <v>1803</v>
      </c>
      <c r="R110" s="6" t="s">
        <v>1802</v>
      </c>
      <c r="S110" s="6">
        <v>400</v>
      </c>
      <c r="T110" s="6" t="s">
        <v>1801</v>
      </c>
      <c r="U110" s="74">
        <v>401000007</v>
      </c>
      <c r="V110" s="72" t="s">
        <v>1805</v>
      </c>
      <c r="W110" s="72" t="s">
        <v>1804</v>
      </c>
      <c r="X110" s="72" t="s">
        <v>1803</v>
      </c>
      <c r="Y110" s="72" t="s">
        <v>1802</v>
      </c>
      <c r="Z110" s="73">
        <v>923</v>
      </c>
      <c r="AA110" s="41">
        <v>5</v>
      </c>
      <c r="AB110" s="41">
        <v>1</v>
      </c>
      <c r="AC110" s="42" t="s">
        <v>1809</v>
      </c>
      <c r="AD110" s="73">
        <v>400</v>
      </c>
      <c r="AE110" s="43"/>
      <c r="AF110" s="44"/>
      <c r="AG110" s="45">
        <v>131235.9</v>
      </c>
      <c r="AH110" s="44"/>
      <c r="AI110" s="45">
        <v>244070.6</v>
      </c>
      <c r="AJ110" s="45">
        <v>0</v>
      </c>
      <c r="AK110" s="45">
        <v>0</v>
      </c>
      <c r="AL110" s="7">
        <v>600</v>
      </c>
      <c r="AM110" s="8"/>
    </row>
    <row r="111" spans="1:39" ht="115.5" customHeight="1" x14ac:dyDescent="0.2">
      <c r="A111" s="5"/>
      <c r="B111" s="76">
        <v>400000000</v>
      </c>
      <c r="C111" s="76">
        <v>401000000</v>
      </c>
      <c r="D111" s="76">
        <v>401000000</v>
      </c>
      <c r="E111" s="76">
        <v>401000000</v>
      </c>
      <c r="F111" s="77">
        <v>401000007</v>
      </c>
      <c r="G111" s="6">
        <v>923</v>
      </c>
      <c r="H111" s="6">
        <v>5</v>
      </c>
      <c r="I111" s="77">
        <v>1</v>
      </c>
      <c r="J111" s="4" t="s">
        <v>1806</v>
      </c>
      <c r="K111" s="6">
        <v>400</v>
      </c>
      <c r="L111" s="6"/>
      <c r="M111" s="6">
        <v>923678001</v>
      </c>
      <c r="N111" s="77" t="s">
        <v>1782</v>
      </c>
      <c r="O111" s="6" t="s">
        <v>1805</v>
      </c>
      <c r="P111" s="6" t="s">
        <v>1804</v>
      </c>
      <c r="Q111" s="6" t="s">
        <v>1803</v>
      </c>
      <c r="R111" s="6" t="s">
        <v>1802</v>
      </c>
      <c r="S111" s="6">
        <v>400</v>
      </c>
      <c r="T111" s="6" t="s">
        <v>1801</v>
      </c>
      <c r="U111" s="74">
        <v>401000007</v>
      </c>
      <c r="V111" s="72" t="s">
        <v>1805</v>
      </c>
      <c r="W111" s="72" t="s">
        <v>1804</v>
      </c>
      <c r="X111" s="72" t="s">
        <v>1803</v>
      </c>
      <c r="Y111" s="72" t="s">
        <v>1802</v>
      </c>
      <c r="Z111" s="73">
        <v>923</v>
      </c>
      <c r="AA111" s="41">
        <v>5</v>
      </c>
      <c r="AB111" s="41">
        <v>1</v>
      </c>
      <c r="AC111" s="42" t="s">
        <v>1800</v>
      </c>
      <c r="AD111" s="73">
        <v>400</v>
      </c>
      <c r="AE111" s="43"/>
      <c r="AF111" s="44"/>
      <c r="AG111" s="45">
        <v>13312.9</v>
      </c>
      <c r="AH111" s="44"/>
      <c r="AI111" s="45">
        <v>0</v>
      </c>
      <c r="AJ111" s="45">
        <v>0</v>
      </c>
      <c r="AK111" s="45">
        <v>0</v>
      </c>
      <c r="AL111" s="7">
        <v>600</v>
      </c>
      <c r="AM111" s="8"/>
    </row>
    <row r="112" spans="1:39" ht="152.25" customHeight="1" x14ac:dyDescent="0.2">
      <c r="A112" s="5"/>
      <c r="B112" s="76">
        <v>400000000</v>
      </c>
      <c r="C112" s="76">
        <v>401000000</v>
      </c>
      <c r="D112" s="76">
        <v>401000000</v>
      </c>
      <c r="E112" s="76">
        <v>401000000</v>
      </c>
      <c r="F112" s="77">
        <v>401000007</v>
      </c>
      <c r="G112" s="6">
        <v>923</v>
      </c>
      <c r="H112" s="6">
        <v>5</v>
      </c>
      <c r="I112" s="77">
        <v>1</v>
      </c>
      <c r="J112" s="4" t="s">
        <v>1797</v>
      </c>
      <c r="K112" s="6">
        <v>200</v>
      </c>
      <c r="L112" s="6"/>
      <c r="M112" s="6">
        <v>923442001</v>
      </c>
      <c r="N112" s="77" t="s">
        <v>1782</v>
      </c>
      <c r="O112" s="6" t="s">
        <v>1798</v>
      </c>
      <c r="P112" s="6" t="s">
        <v>1794</v>
      </c>
      <c r="Q112" s="6" t="s">
        <v>1793</v>
      </c>
      <c r="R112" s="6" t="s">
        <v>1792</v>
      </c>
      <c r="S112" s="6">
        <v>200</v>
      </c>
      <c r="T112" s="6" t="s">
        <v>1799</v>
      </c>
      <c r="U112" s="74">
        <v>401000007</v>
      </c>
      <c r="V112" s="72" t="s">
        <v>1798</v>
      </c>
      <c r="W112" s="72" t="s">
        <v>1794</v>
      </c>
      <c r="X112" s="72" t="s">
        <v>1793</v>
      </c>
      <c r="Y112" s="72" t="s">
        <v>1792</v>
      </c>
      <c r="Z112" s="73">
        <v>923</v>
      </c>
      <c r="AA112" s="41">
        <v>5</v>
      </c>
      <c r="AB112" s="41">
        <v>1</v>
      </c>
      <c r="AC112" s="42" t="s">
        <v>1797</v>
      </c>
      <c r="AD112" s="73">
        <v>200</v>
      </c>
      <c r="AE112" s="43"/>
      <c r="AF112" s="44"/>
      <c r="AG112" s="45">
        <v>623.6</v>
      </c>
      <c r="AH112" s="44"/>
      <c r="AI112" s="45">
        <v>0</v>
      </c>
      <c r="AJ112" s="45">
        <v>0</v>
      </c>
      <c r="AK112" s="45">
        <v>0</v>
      </c>
      <c r="AL112" s="7">
        <v>600</v>
      </c>
      <c r="AM112" s="8"/>
    </row>
    <row r="113" spans="1:39" ht="66.75" customHeight="1" x14ac:dyDescent="0.2">
      <c r="A113" s="5"/>
      <c r="B113" s="76">
        <v>400000000</v>
      </c>
      <c r="C113" s="76">
        <v>401000000</v>
      </c>
      <c r="D113" s="76">
        <v>401000000</v>
      </c>
      <c r="E113" s="76">
        <v>401000000</v>
      </c>
      <c r="F113" s="77">
        <v>401000007</v>
      </c>
      <c r="G113" s="6">
        <v>923</v>
      </c>
      <c r="H113" s="6">
        <v>5</v>
      </c>
      <c r="I113" s="77">
        <v>1</v>
      </c>
      <c r="J113" s="4" t="s">
        <v>1796</v>
      </c>
      <c r="K113" s="6">
        <v>400</v>
      </c>
      <c r="L113" s="6"/>
      <c r="M113" s="6">
        <v>923633002</v>
      </c>
      <c r="N113" s="77" t="s">
        <v>1782</v>
      </c>
      <c r="O113" s="6" t="s">
        <v>1795</v>
      </c>
      <c r="P113" s="6" t="s">
        <v>1794</v>
      </c>
      <c r="Q113" s="6" t="s">
        <v>1793</v>
      </c>
      <c r="R113" s="6" t="s">
        <v>1792</v>
      </c>
      <c r="S113" s="6">
        <v>400</v>
      </c>
      <c r="T113" s="6" t="s">
        <v>1791</v>
      </c>
      <c r="U113" s="98">
        <v>401000007</v>
      </c>
      <c r="V113" s="93" t="s">
        <v>1795</v>
      </c>
      <c r="W113" s="93" t="s">
        <v>1794</v>
      </c>
      <c r="X113" s="93" t="s">
        <v>1793</v>
      </c>
      <c r="Y113" s="93" t="s">
        <v>1792</v>
      </c>
      <c r="Z113" s="80">
        <v>923</v>
      </c>
      <c r="AA113" s="41">
        <v>5</v>
      </c>
      <c r="AB113" s="41">
        <v>1</v>
      </c>
      <c r="AC113" s="42" t="s">
        <v>1796</v>
      </c>
      <c r="AD113" s="73">
        <v>400</v>
      </c>
      <c r="AE113" s="43"/>
      <c r="AF113" s="44"/>
      <c r="AG113" s="45">
        <v>50000</v>
      </c>
      <c r="AH113" s="44"/>
      <c r="AI113" s="45">
        <v>0</v>
      </c>
      <c r="AJ113" s="45">
        <v>0</v>
      </c>
      <c r="AK113" s="45">
        <v>0</v>
      </c>
      <c r="AL113" s="7">
        <v>600</v>
      </c>
      <c r="AM113" s="8"/>
    </row>
    <row r="114" spans="1:39" ht="77.25" customHeight="1" x14ac:dyDescent="0.2">
      <c r="A114" s="5"/>
      <c r="B114" s="76">
        <v>400000000</v>
      </c>
      <c r="C114" s="76">
        <v>401000000</v>
      </c>
      <c r="D114" s="76">
        <v>401000000</v>
      </c>
      <c r="E114" s="76">
        <v>401000000</v>
      </c>
      <c r="F114" s="77">
        <v>401000007</v>
      </c>
      <c r="G114" s="6">
        <v>923</v>
      </c>
      <c r="H114" s="6">
        <v>5</v>
      </c>
      <c r="I114" s="77">
        <v>1</v>
      </c>
      <c r="J114" s="4" t="s">
        <v>1790</v>
      </c>
      <c r="K114" s="6">
        <v>400</v>
      </c>
      <c r="L114" s="6"/>
      <c r="M114" s="6">
        <v>923633002</v>
      </c>
      <c r="N114" s="77" t="s">
        <v>1782</v>
      </c>
      <c r="O114" s="6" t="s">
        <v>1795</v>
      </c>
      <c r="P114" s="6" t="s">
        <v>1794</v>
      </c>
      <c r="Q114" s="6" t="s">
        <v>1793</v>
      </c>
      <c r="R114" s="6" t="s">
        <v>1792</v>
      </c>
      <c r="S114" s="6">
        <v>400</v>
      </c>
      <c r="T114" s="6" t="s">
        <v>1791</v>
      </c>
      <c r="U114" s="98"/>
      <c r="V114" s="93"/>
      <c r="W114" s="93"/>
      <c r="X114" s="93"/>
      <c r="Y114" s="93"/>
      <c r="Z114" s="80"/>
      <c r="AA114" s="41">
        <v>5</v>
      </c>
      <c r="AB114" s="41">
        <v>1</v>
      </c>
      <c r="AC114" s="42" t="s">
        <v>1790</v>
      </c>
      <c r="AD114" s="73">
        <v>400</v>
      </c>
      <c r="AE114" s="43"/>
      <c r="AF114" s="44"/>
      <c r="AG114" s="45">
        <v>0</v>
      </c>
      <c r="AH114" s="44"/>
      <c r="AI114" s="45">
        <v>0</v>
      </c>
      <c r="AJ114" s="45">
        <v>50000</v>
      </c>
      <c r="AK114" s="45">
        <v>50000</v>
      </c>
      <c r="AL114" s="7">
        <v>600</v>
      </c>
      <c r="AM114" s="8"/>
    </row>
    <row r="115" spans="1:39" ht="69.75" customHeight="1" x14ac:dyDescent="0.2">
      <c r="A115" s="5"/>
      <c r="B115" s="76">
        <v>400000000</v>
      </c>
      <c r="C115" s="76">
        <v>401000000</v>
      </c>
      <c r="D115" s="76">
        <v>401000000</v>
      </c>
      <c r="E115" s="76">
        <v>401000000</v>
      </c>
      <c r="F115" s="77">
        <v>401000007</v>
      </c>
      <c r="G115" s="6">
        <v>923</v>
      </c>
      <c r="H115" s="6">
        <v>5</v>
      </c>
      <c r="I115" s="77">
        <v>5</v>
      </c>
      <c r="J115" s="4" t="s">
        <v>1784</v>
      </c>
      <c r="K115" s="6">
        <v>100</v>
      </c>
      <c r="L115" s="6"/>
      <c r="M115" s="6">
        <v>923904001</v>
      </c>
      <c r="N115" s="77" t="s">
        <v>1782</v>
      </c>
      <c r="O115" s="6" t="s">
        <v>1789</v>
      </c>
      <c r="P115" s="6" t="s">
        <v>1788</v>
      </c>
      <c r="Q115" s="6" t="s">
        <v>1787</v>
      </c>
      <c r="R115" s="6" t="s">
        <v>1786</v>
      </c>
      <c r="S115" s="6">
        <v>100</v>
      </c>
      <c r="T115" s="6" t="s">
        <v>1785</v>
      </c>
      <c r="U115" s="98">
        <v>401000007</v>
      </c>
      <c r="V115" s="93" t="s">
        <v>1789</v>
      </c>
      <c r="W115" s="93" t="s">
        <v>1788</v>
      </c>
      <c r="X115" s="93" t="s">
        <v>1787</v>
      </c>
      <c r="Y115" s="93" t="s">
        <v>1786</v>
      </c>
      <c r="Z115" s="80">
        <v>923</v>
      </c>
      <c r="AA115" s="41">
        <v>5</v>
      </c>
      <c r="AB115" s="41">
        <v>5</v>
      </c>
      <c r="AC115" s="42" t="s">
        <v>1784</v>
      </c>
      <c r="AD115" s="73">
        <v>100</v>
      </c>
      <c r="AE115" s="43"/>
      <c r="AF115" s="44"/>
      <c r="AG115" s="45">
        <v>1200</v>
      </c>
      <c r="AH115" s="44"/>
      <c r="AI115" s="45">
        <v>0</v>
      </c>
      <c r="AJ115" s="45">
        <v>0</v>
      </c>
      <c r="AK115" s="45">
        <v>0</v>
      </c>
      <c r="AL115" s="7">
        <v>600</v>
      </c>
      <c r="AM115" s="8"/>
    </row>
    <row r="116" spans="1:39" ht="103.5" customHeight="1" x14ac:dyDescent="0.2">
      <c r="A116" s="5"/>
      <c r="B116" s="76">
        <v>400000000</v>
      </c>
      <c r="C116" s="76">
        <v>401000000</v>
      </c>
      <c r="D116" s="76">
        <v>401000000</v>
      </c>
      <c r="E116" s="76">
        <v>401000000</v>
      </c>
      <c r="F116" s="77">
        <v>401000007</v>
      </c>
      <c r="G116" s="6">
        <v>923</v>
      </c>
      <c r="H116" s="6">
        <v>5</v>
      </c>
      <c r="I116" s="77">
        <v>5</v>
      </c>
      <c r="J116" s="4" t="s">
        <v>1784</v>
      </c>
      <c r="K116" s="6">
        <v>200</v>
      </c>
      <c r="L116" s="6"/>
      <c r="M116" s="6">
        <v>923904002</v>
      </c>
      <c r="N116" s="77" t="s">
        <v>1782</v>
      </c>
      <c r="O116" s="6" t="s">
        <v>1789</v>
      </c>
      <c r="P116" s="6" t="s">
        <v>1788</v>
      </c>
      <c r="Q116" s="6" t="s">
        <v>1787</v>
      </c>
      <c r="R116" s="6" t="s">
        <v>1786</v>
      </c>
      <c r="S116" s="6">
        <v>200</v>
      </c>
      <c r="T116" s="6" t="s">
        <v>1785</v>
      </c>
      <c r="U116" s="98"/>
      <c r="V116" s="93"/>
      <c r="W116" s="93"/>
      <c r="X116" s="93"/>
      <c r="Y116" s="93"/>
      <c r="Z116" s="80"/>
      <c r="AA116" s="41">
        <v>5</v>
      </c>
      <c r="AB116" s="41">
        <v>5</v>
      </c>
      <c r="AC116" s="42" t="s">
        <v>1784</v>
      </c>
      <c r="AD116" s="73">
        <v>200</v>
      </c>
      <c r="AE116" s="43"/>
      <c r="AF116" s="44"/>
      <c r="AG116" s="45">
        <v>180</v>
      </c>
      <c r="AH116" s="44"/>
      <c r="AI116" s="45">
        <v>0</v>
      </c>
      <c r="AJ116" s="45">
        <v>0</v>
      </c>
      <c r="AK116" s="45">
        <v>0</v>
      </c>
      <c r="AL116" s="7">
        <v>600</v>
      </c>
      <c r="AM116" s="8"/>
    </row>
    <row r="117" spans="1:39" ht="138.75" customHeight="1" x14ac:dyDescent="0.2">
      <c r="A117" s="5"/>
      <c r="B117" s="76">
        <v>400000000</v>
      </c>
      <c r="C117" s="76">
        <v>401000000</v>
      </c>
      <c r="D117" s="76">
        <v>401000000</v>
      </c>
      <c r="E117" s="76">
        <v>401000000</v>
      </c>
      <c r="F117" s="77">
        <v>401000007</v>
      </c>
      <c r="G117" s="6">
        <v>982</v>
      </c>
      <c r="H117" s="6">
        <v>5</v>
      </c>
      <c r="I117" s="77">
        <v>1</v>
      </c>
      <c r="J117" s="4" t="s">
        <v>1776</v>
      </c>
      <c r="K117" s="6">
        <v>200</v>
      </c>
      <c r="L117" s="6"/>
      <c r="M117" s="6">
        <v>982745001</v>
      </c>
      <c r="N117" s="77" t="s">
        <v>1782</v>
      </c>
      <c r="O117" s="6" t="s">
        <v>1780</v>
      </c>
      <c r="P117" s="6" t="s">
        <v>1779</v>
      </c>
      <c r="Q117" s="6" t="s">
        <v>1778</v>
      </c>
      <c r="R117" s="6" t="s">
        <v>1777</v>
      </c>
      <c r="S117" s="6">
        <v>200</v>
      </c>
      <c r="T117" s="6" t="s">
        <v>1783</v>
      </c>
      <c r="U117" s="74">
        <v>401000007</v>
      </c>
      <c r="V117" s="72" t="s">
        <v>1780</v>
      </c>
      <c r="W117" s="72" t="s">
        <v>1779</v>
      </c>
      <c r="X117" s="72" t="s">
        <v>1778</v>
      </c>
      <c r="Y117" s="72" t="s">
        <v>1777</v>
      </c>
      <c r="Z117" s="73">
        <v>982</v>
      </c>
      <c r="AA117" s="41">
        <v>5</v>
      </c>
      <c r="AB117" s="41">
        <v>1</v>
      </c>
      <c r="AC117" s="42" t="s">
        <v>1776</v>
      </c>
      <c r="AD117" s="73">
        <v>200</v>
      </c>
      <c r="AE117" s="43"/>
      <c r="AF117" s="44"/>
      <c r="AG117" s="45">
        <v>131.4</v>
      </c>
      <c r="AH117" s="44"/>
      <c r="AI117" s="45">
        <v>0</v>
      </c>
      <c r="AJ117" s="45">
        <v>0</v>
      </c>
      <c r="AK117" s="45">
        <v>0</v>
      </c>
      <c r="AL117" s="7">
        <v>600</v>
      </c>
      <c r="AM117" s="8"/>
    </row>
    <row r="118" spans="1:39" ht="140.25" customHeight="1" x14ac:dyDescent="0.2">
      <c r="A118" s="5"/>
      <c r="B118" s="76">
        <v>400000000</v>
      </c>
      <c r="C118" s="76">
        <v>401000000</v>
      </c>
      <c r="D118" s="76">
        <v>401000000</v>
      </c>
      <c r="E118" s="76">
        <v>401000000</v>
      </c>
      <c r="F118" s="77">
        <v>401000007</v>
      </c>
      <c r="G118" s="6">
        <v>992</v>
      </c>
      <c r="H118" s="6">
        <v>5</v>
      </c>
      <c r="I118" s="77">
        <v>1</v>
      </c>
      <c r="J118" s="4" t="s">
        <v>1776</v>
      </c>
      <c r="K118" s="6">
        <v>200</v>
      </c>
      <c r="L118" s="6"/>
      <c r="M118" s="6">
        <v>992746001</v>
      </c>
      <c r="N118" s="77" t="s">
        <v>1782</v>
      </c>
      <c r="O118" s="6" t="s">
        <v>1780</v>
      </c>
      <c r="P118" s="6" t="s">
        <v>1779</v>
      </c>
      <c r="Q118" s="6" t="s">
        <v>1778</v>
      </c>
      <c r="R118" s="6" t="s">
        <v>1777</v>
      </c>
      <c r="S118" s="6">
        <v>200</v>
      </c>
      <c r="T118" s="6" t="s">
        <v>1781</v>
      </c>
      <c r="U118" s="74">
        <v>401000007</v>
      </c>
      <c r="V118" s="72" t="s">
        <v>1780</v>
      </c>
      <c r="W118" s="72" t="s">
        <v>1779</v>
      </c>
      <c r="X118" s="72" t="s">
        <v>1778</v>
      </c>
      <c r="Y118" s="72" t="s">
        <v>1777</v>
      </c>
      <c r="Z118" s="73">
        <v>992</v>
      </c>
      <c r="AA118" s="41">
        <v>5</v>
      </c>
      <c r="AB118" s="41">
        <v>1</v>
      </c>
      <c r="AC118" s="42" t="s">
        <v>1776</v>
      </c>
      <c r="AD118" s="73">
        <v>200</v>
      </c>
      <c r="AE118" s="43"/>
      <c r="AF118" s="44"/>
      <c r="AG118" s="45">
        <v>52.6</v>
      </c>
      <c r="AH118" s="44"/>
      <c r="AI118" s="45">
        <v>0</v>
      </c>
      <c r="AJ118" s="45">
        <v>0</v>
      </c>
      <c r="AK118" s="45">
        <v>0</v>
      </c>
      <c r="AL118" s="7">
        <v>600</v>
      </c>
      <c r="AM118" s="8"/>
    </row>
    <row r="119" spans="1:39" ht="74.25" customHeight="1" x14ac:dyDescent="0.2">
      <c r="A119" s="5"/>
      <c r="B119" s="94">
        <v>401000010</v>
      </c>
      <c r="C119" s="94"/>
      <c r="D119" s="94"/>
      <c r="E119" s="94"/>
      <c r="F119" s="94"/>
      <c r="G119" s="26">
        <v>942</v>
      </c>
      <c r="H119" s="95"/>
      <c r="I119" s="95"/>
      <c r="J119" s="95"/>
      <c r="K119" s="95"/>
      <c r="L119" s="95"/>
      <c r="M119" s="95"/>
      <c r="N119" s="27" t="s">
        <v>1717</v>
      </c>
      <c r="O119" s="6" t="s">
        <v>1716</v>
      </c>
      <c r="P119" s="6" t="s">
        <v>1715</v>
      </c>
      <c r="Q119" s="6" t="s">
        <v>1714</v>
      </c>
      <c r="R119" s="6" t="s">
        <v>1713</v>
      </c>
      <c r="S119" s="6">
        <v>0</v>
      </c>
      <c r="T119" s="28"/>
      <c r="U119" s="37" t="s">
        <v>1774</v>
      </c>
      <c r="V119" s="60" t="s">
        <v>1717</v>
      </c>
      <c r="W119" s="60" t="s">
        <v>22</v>
      </c>
      <c r="X119" s="60" t="s">
        <v>22</v>
      </c>
      <c r="Y119" s="60" t="s">
        <v>22</v>
      </c>
      <c r="Z119" s="38" t="s">
        <v>22</v>
      </c>
      <c r="AA119" s="39" t="s">
        <v>22</v>
      </c>
      <c r="AB119" s="39" t="s">
        <v>22</v>
      </c>
      <c r="AC119" s="40" t="s">
        <v>22</v>
      </c>
      <c r="AD119" s="38" t="s">
        <v>22</v>
      </c>
      <c r="AE119" s="96"/>
      <c r="AF119" s="97"/>
      <c r="AG119" s="34">
        <v>586527</v>
      </c>
      <c r="AH119" s="35"/>
      <c r="AI119" s="36">
        <f>556670.6-26689.2+112315.2-727</f>
        <v>641569.6</v>
      </c>
      <c r="AJ119" s="36">
        <f>611558.2-262661.1+116188.7-743.8</f>
        <v>464342</v>
      </c>
      <c r="AK119" s="34">
        <f>603068.3+117500.3-743.8</f>
        <v>719824.8</v>
      </c>
      <c r="AL119" s="10" t="s">
        <v>22</v>
      </c>
      <c r="AM119" s="8"/>
    </row>
    <row r="120" spans="1:39" ht="136.5" customHeight="1" x14ac:dyDescent="0.2">
      <c r="A120" s="5"/>
      <c r="B120" s="76">
        <v>400000000</v>
      </c>
      <c r="C120" s="76">
        <v>401000000</v>
      </c>
      <c r="D120" s="76">
        <v>401000000</v>
      </c>
      <c r="E120" s="76">
        <v>401000000</v>
      </c>
      <c r="F120" s="77">
        <v>401000010</v>
      </c>
      <c r="G120" s="6">
        <v>902</v>
      </c>
      <c r="H120" s="6">
        <v>1</v>
      </c>
      <c r="I120" s="77">
        <v>4</v>
      </c>
      <c r="J120" s="4" t="s">
        <v>1767</v>
      </c>
      <c r="K120" s="6">
        <v>200</v>
      </c>
      <c r="L120" s="6"/>
      <c r="M120" s="6">
        <v>902818002</v>
      </c>
      <c r="N120" s="77" t="s">
        <v>1717</v>
      </c>
      <c r="O120" s="6" t="s">
        <v>1771</v>
      </c>
      <c r="P120" s="6" t="s">
        <v>1770</v>
      </c>
      <c r="Q120" s="6" t="s">
        <v>1769</v>
      </c>
      <c r="R120" s="6" t="s">
        <v>1768</v>
      </c>
      <c r="S120" s="6">
        <v>200</v>
      </c>
      <c r="T120" s="6" t="s">
        <v>1772</v>
      </c>
      <c r="U120" s="74">
        <v>401000010</v>
      </c>
      <c r="V120" s="72" t="s">
        <v>1771</v>
      </c>
      <c r="W120" s="72" t="s">
        <v>1770</v>
      </c>
      <c r="X120" s="72" t="s">
        <v>1769</v>
      </c>
      <c r="Y120" s="72" t="s">
        <v>1768</v>
      </c>
      <c r="Z120" s="73">
        <v>902</v>
      </c>
      <c r="AA120" s="41">
        <v>1</v>
      </c>
      <c r="AB120" s="41">
        <v>4</v>
      </c>
      <c r="AC120" s="42" t="s">
        <v>1767</v>
      </c>
      <c r="AD120" s="73">
        <v>200</v>
      </c>
      <c r="AE120" s="43"/>
      <c r="AF120" s="44"/>
      <c r="AG120" s="45">
        <v>81</v>
      </c>
      <c r="AH120" s="44"/>
      <c r="AI120" s="45">
        <v>0</v>
      </c>
      <c r="AJ120" s="45">
        <v>0</v>
      </c>
      <c r="AK120" s="45">
        <v>0</v>
      </c>
      <c r="AL120" s="7">
        <v>600</v>
      </c>
      <c r="AM120" s="8"/>
    </row>
    <row r="121" spans="1:39" ht="196.5" customHeight="1" x14ac:dyDescent="0.2">
      <c r="A121" s="5"/>
      <c r="B121" s="76">
        <v>400000000</v>
      </c>
      <c r="C121" s="76">
        <v>401000000</v>
      </c>
      <c r="D121" s="76">
        <v>401000000</v>
      </c>
      <c r="E121" s="76">
        <v>401000000</v>
      </c>
      <c r="F121" s="77">
        <v>401000010</v>
      </c>
      <c r="G121" s="6">
        <v>942</v>
      </c>
      <c r="H121" s="6">
        <v>4</v>
      </c>
      <c r="I121" s="77">
        <v>8</v>
      </c>
      <c r="J121" s="4" t="s">
        <v>1761</v>
      </c>
      <c r="K121" s="6">
        <v>800</v>
      </c>
      <c r="L121" s="6"/>
      <c r="M121" s="6">
        <v>942145003</v>
      </c>
      <c r="N121" s="77" t="s">
        <v>1717</v>
      </c>
      <c r="O121" s="6" t="s">
        <v>1765</v>
      </c>
      <c r="P121" s="6" t="s">
        <v>1764</v>
      </c>
      <c r="Q121" s="6" t="s">
        <v>1763</v>
      </c>
      <c r="R121" s="6" t="s">
        <v>1762</v>
      </c>
      <c r="S121" s="6">
        <v>800</v>
      </c>
      <c r="T121" s="6" t="s">
        <v>1766</v>
      </c>
      <c r="U121" s="74">
        <v>401000010</v>
      </c>
      <c r="V121" s="72" t="s">
        <v>1765</v>
      </c>
      <c r="W121" s="72" t="s">
        <v>1764</v>
      </c>
      <c r="X121" s="72" t="s">
        <v>1763</v>
      </c>
      <c r="Y121" s="72" t="s">
        <v>1762</v>
      </c>
      <c r="Z121" s="73">
        <v>942</v>
      </c>
      <c r="AA121" s="41">
        <v>4</v>
      </c>
      <c r="AB121" s="41">
        <v>8</v>
      </c>
      <c r="AC121" s="42" t="s">
        <v>1761</v>
      </c>
      <c r="AD121" s="73">
        <v>800</v>
      </c>
      <c r="AE121" s="43"/>
      <c r="AF121" s="44"/>
      <c r="AG121" s="45">
        <v>143442</v>
      </c>
      <c r="AH121" s="44"/>
      <c r="AI121" s="45">
        <v>0</v>
      </c>
      <c r="AJ121" s="45">
        <v>0</v>
      </c>
      <c r="AK121" s="45">
        <v>0</v>
      </c>
      <c r="AL121" s="7">
        <v>600</v>
      </c>
      <c r="AM121" s="8"/>
    </row>
    <row r="122" spans="1:39" ht="214.5" customHeight="1" x14ac:dyDescent="0.2">
      <c r="A122" s="5"/>
      <c r="B122" s="76">
        <v>400000000</v>
      </c>
      <c r="C122" s="76">
        <v>401000000</v>
      </c>
      <c r="D122" s="76">
        <v>401000000</v>
      </c>
      <c r="E122" s="76">
        <v>401000000</v>
      </c>
      <c r="F122" s="77">
        <v>401000010</v>
      </c>
      <c r="G122" s="6">
        <v>942</v>
      </c>
      <c r="H122" s="6">
        <v>4</v>
      </c>
      <c r="I122" s="77">
        <v>8</v>
      </c>
      <c r="J122" s="4" t="s">
        <v>1752</v>
      </c>
      <c r="K122" s="6">
        <v>100</v>
      </c>
      <c r="L122" s="6"/>
      <c r="M122" s="6">
        <v>942307001</v>
      </c>
      <c r="N122" s="77" t="s">
        <v>1717</v>
      </c>
      <c r="O122" s="6" t="s">
        <v>1755</v>
      </c>
      <c r="P122" s="6" t="s">
        <v>1759</v>
      </c>
      <c r="Q122" s="6" t="s">
        <v>1758</v>
      </c>
      <c r="R122" s="6" t="s">
        <v>1757</v>
      </c>
      <c r="S122" s="6">
        <v>100</v>
      </c>
      <c r="T122" s="6" t="s">
        <v>1760</v>
      </c>
      <c r="U122" s="74">
        <v>401000010</v>
      </c>
      <c r="V122" s="72" t="s">
        <v>1755</v>
      </c>
      <c r="W122" s="72" t="s">
        <v>1759</v>
      </c>
      <c r="X122" s="72" t="s">
        <v>1758</v>
      </c>
      <c r="Y122" s="72" t="s">
        <v>1757</v>
      </c>
      <c r="Z122" s="73">
        <v>942</v>
      </c>
      <c r="AA122" s="41">
        <v>4</v>
      </c>
      <c r="AB122" s="41">
        <v>8</v>
      </c>
      <c r="AC122" s="42" t="s">
        <v>1752</v>
      </c>
      <c r="AD122" s="73">
        <v>100</v>
      </c>
      <c r="AE122" s="43"/>
      <c r="AF122" s="44"/>
      <c r="AG122" s="45">
        <v>24627.200000000001</v>
      </c>
      <c r="AH122" s="44"/>
      <c r="AI122" s="45">
        <v>25589.7</v>
      </c>
      <c r="AJ122" s="45">
        <v>26342.799999999999</v>
      </c>
      <c r="AK122" s="45">
        <v>26342.799999999999</v>
      </c>
      <c r="AL122" s="7">
        <v>600</v>
      </c>
      <c r="AM122" s="8"/>
    </row>
    <row r="123" spans="1:39" ht="139.5" customHeight="1" x14ac:dyDescent="0.2">
      <c r="A123" s="5"/>
      <c r="B123" s="76">
        <v>400000000</v>
      </c>
      <c r="C123" s="76">
        <v>401000000</v>
      </c>
      <c r="D123" s="76">
        <v>401000000</v>
      </c>
      <c r="E123" s="76">
        <v>401000000</v>
      </c>
      <c r="F123" s="77">
        <v>401000010</v>
      </c>
      <c r="G123" s="6">
        <v>942</v>
      </c>
      <c r="H123" s="6">
        <v>4</v>
      </c>
      <c r="I123" s="77">
        <v>8</v>
      </c>
      <c r="J123" s="4" t="s">
        <v>1752</v>
      </c>
      <c r="K123" s="6">
        <v>200</v>
      </c>
      <c r="L123" s="6"/>
      <c r="M123" s="6">
        <v>942307002</v>
      </c>
      <c r="N123" s="77" t="s">
        <v>1717</v>
      </c>
      <c r="O123" s="6" t="s">
        <v>1755</v>
      </c>
      <c r="P123" s="6" t="s">
        <v>1754</v>
      </c>
      <c r="Q123" s="6" t="s">
        <v>1753</v>
      </c>
      <c r="R123" s="6" t="s">
        <v>1282</v>
      </c>
      <c r="S123" s="6">
        <v>200</v>
      </c>
      <c r="T123" s="6" t="s">
        <v>1756</v>
      </c>
      <c r="U123" s="74">
        <v>401000010</v>
      </c>
      <c r="V123" s="72" t="s">
        <v>1755</v>
      </c>
      <c r="W123" s="72" t="s">
        <v>1754</v>
      </c>
      <c r="X123" s="72" t="s">
        <v>1753</v>
      </c>
      <c r="Y123" s="72" t="s">
        <v>1282</v>
      </c>
      <c r="Z123" s="73">
        <v>942</v>
      </c>
      <c r="AA123" s="41">
        <v>4</v>
      </c>
      <c r="AB123" s="41">
        <v>8</v>
      </c>
      <c r="AC123" s="42" t="s">
        <v>1752</v>
      </c>
      <c r="AD123" s="73">
        <v>200</v>
      </c>
      <c r="AE123" s="43"/>
      <c r="AF123" s="44"/>
      <c r="AG123" s="45">
        <v>935.5</v>
      </c>
      <c r="AH123" s="44"/>
      <c r="AI123" s="45">
        <v>904.7</v>
      </c>
      <c r="AJ123" s="45">
        <v>912.1</v>
      </c>
      <c r="AK123" s="45">
        <v>919.8</v>
      </c>
      <c r="AL123" s="7">
        <v>600</v>
      </c>
      <c r="AM123" s="8"/>
    </row>
    <row r="124" spans="1:39" ht="83.25" customHeight="1" x14ac:dyDescent="0.2">
      <c r="A124" s="5"/>
      <c r="B124" s="76">
        <v>400000000</v>
      </c>
      <c r="C124" s="76">
        <v>401000000</v>
      </c>
      <c r="D124" s="76">
        <v>401000000</v>
      </c>
      <c r="E124" s="76">
        <v>401000000</v>
      </c>
      <c r="F124" s="77">
        <v>401000010</v>
      </c>
      <c r="G124" s="6">
        <v>942</v>
      </c>
      <c r="H124" s="6">
        <v>4</v>
      </c>
      <c r="I124" s="77">
        <v>8</v>
      </c>
      <c r="J124" s="4" t="s">
        <v>1711</v>
      </c>
      <c r="K124" s="6">
        <v>100</v>
      </c>
      <c r="L124" s="6"/>
      <c r="M124" s="6">
        <v>942817001</v>
      </c>
      <c r="N124" s="77" t="s">
        <v>1717</v>
      </c>
      <c r="O124" s="6" t="s">
        <v>1716</v>
      </c>
      <c r="P124" s="6" t="s">
        <v>1715</v>
      </c>
      <c r="Q124" s="6" t="s">
        <v>1714</v>
      </c>
      <c r="R124" s="6" t="s">
        <v>1713</v>
      </c>
      <c r="S124" s="6">
        <v>100</v>
      </c>
      <c r="T124" s="6" t="s">
        <v>1712</v>
      </c>
      <c r="U124" s="98">
        <v>401000010</v>
      </c>
      <c r="V124" s="93" t="s">
        <v>1716</v>
      </c>
      <c r="W124" s="93" t="s">
        <v>1715</v>
      </c>
      <c r="X124" s="93" t="s">
        <v>1714</v>
      </c>
      <c r="Y124" s="93" t="s">
        <v>1713</v>
      </c>
      <c r="Z124" s="80">
        <v>942</v>
      </c>
      <c r="AA124" s="41">
        <v>4</v>
      </c>
      <c r="AB124" s="41">
        <v>8</v>
      </c>
      <c r="AC124" s="42" t="s">
        <v>1711</v>
      </c>
      <c r="AD124" s="73">
        <v>100</v>
      </c>
      <c r="AE124" s="43"/>
      <c r="AF124" s="44"/>
      <c r="AG124" s="45">
        <v>357.6</v>
      </c>
      <c r="AH124" s="44"/>
      <c r="AI124" s="45">
        <v>648.9</v>
      </c>
      <c r="AJ124" s="45">
        <v>668.2</v>
      </c>
      <c r="AK124" s="45">
        <v>668.2</v>
      </c>
      <c r="AL124" s="7">
        <v>600</v>
      </c>
      <c r="AM124" s="8"/>
    </row>
    <row r="125" spans="1:39" ht="102" customHeight="1" x14ac:dyDescent="0.2">
      <c r="A125" s="5"/>
      <c r="B125" s="76">
        <v>400000000</v>
      </c>
      <c r="C125" s="76">
        <v>401000000</v>
      </c>
      <c r="D125" s="76">
        <v>401000000</v>
      </c>
      <c r="E125" s="76">
        <v>401000000</v>
      </c>
      <c r="F125" s="77">
        <v>401000010</v>
      </c>
      <c r="G125" s="6">
        <v>942</v>
      </c>
      <c r="H125" s="6">
        <v>4</v>
      </c>
      <c r="I125" s="77">
        <v>8</v>
      </c>
      <c r="J125" s="4" t="s">
        <v>1711</v>
      </c>
      <c r="K125" s="6">
        <v>200</v>
      </c>
      <c r="L125" s="6"/>
      <c r="M125" s="6">
        <v>942817002</v>
      </c>
      <c r="N125" s="77" t="s">
        <v>1717</v>
      </c>
      <c r="O125" s="6" t="s">
        <v>1716</v>
      </c>
      <c r="P125" s="6" t="s">
        <v>1715</v>
      </c>
      <c r="Q125" s="6" t="s">
        <v>1714</v>
      </c>
      <c r="R125" s="6" t="s">
        <v>1713</v>
      </c>
      <c r="S125" s="6">
        <v>200</v>
      </c>
      <c r="T125" s="6" t="s">
        <v>1712</v>
      </c>
      <c r="U125" s="98"/>
      <c r="V125" s="93"/>
      <c r="W125" s="93"/>
      <c r="X125" s="93"/>
      <c r="Y125" s="93"/>
      <c r="Z125" s="80"/>
      <c r="AA125" s="41">
        <v>4</v>
      </c>
      <c r="AB125" s="41">
        <v>8</v>
      </c>
      <c r="AC125" s="42" t="s">
        <v>1711</v>
      </c>
      <c r="AD125" s="73">
        <v>200</v>
      </c>
      <c r="AE125" s="43"/>
      <c r="AF125" s="44"/>
      <c r="AG125" s="45">
        <v>3.1</v>
      </c>
      <c r="AH125" s="44"/>
      <c r="AI125" s="45">
        <v>81</v>
      </c>
      <c r="AJ125" s="45">
        <v>81</v>
      </c>
      <c r="AK125" s="45">
        <v>81</v>
      </c>
      <c r="AL125" s="7">
        <v>600</v>
      </c>
      <c r="AM125" s="8"/>
    </row>
    <row r="126" spans="1:39" ht="220.5" customHeight="1" x14ac:dyDescent="0.2">
      <c r="A126" s="5"/>
      <c r="B126" s="76">
        <v>400000000</v>
      </c>
      <c r="C126" s="76">
        <v>401000000</v>
      </c>
      <c r="D126" s="76">
        <v>401000000</v>
      </c>
      <c r="E126" s="76">
        <v>401000000</v>
      </c>
      <c r="F126" s="77">
        <v>401000010</v>
      </c>
      <c r="G126" s="6">
        <v>942</v>
      </c>
      <c r="H126" s="6">
        <v>4</v>
      </c>
      <c r="I126" s="77">
        <v>8</v>
      </c>
      <c r="J126" s="4" t="s">
        <v>1740</v>
      </c>
      <c r="K126" s="6">
        <v>100</v>
      </c>
      <c r="L126" s="6"/>
      <c r="M126" s="6">
        <v>942306001</v>
      </c>
      <c r="N126" s="77" t="s">
        <v>1717</v>
      </c>
      <c r="O126" s="6" t="s">
        <v>1744</v>
      </c>
      <c r="P126" s="6" t="s">
        <v>1750</v>
      </c>
      <c r="Q126" s="6" t="s">
        <v>1749</v>
      </c>
      <c r="R126" s="6" t="s">
        <v>1748</v>
      </c>
      <c r="S126" s="6">
        <v>100</v>
      </c>
      <c r="T126" s="6" t="s">
        <v>1751</v>
      </c>
      <c r="U126" s="74">
        <v>401000010</v>
      </c>
      <c r="V126" s="72" t="s">
        <v>1744</v>
      </c>
      <c r="W126" s="72" t="s">
        <v>1750</v>
      </c>
      <c r="X126" s="72" t="s">
        <v>1749</v>
      </c>
      <c r="Y126" s="72" t="s">
        <v>1748</v>
      </c>
      <c r="Z126" s="73">
        <v>942</v>
      </c>
      <c r="AA126" s="41">
        <v>4</v>
      </c>
      <c r="AB126" s="41">
        <v>8</v>
      </c>
      <c r="AC126" s="42" t="s">
        <v>1740</v>
      </c>
      <c r="AD126" s="73">
        <v>100</v>
      </c>
      <c r="AE126" s="43"/>
      <c r="AF126" s="44"/>
      <c r="AG126" s="45">
        <v>6445.3</v>
      </c>
      <c r="AH126" s="44"/>
      <c r="AI126" s="45">
        <v>9244.6</v>
      </c>
      <c r="AJ126" s="45">
        <v>10125.6</v>
      </c>
      <c r="AK126" s="45">
        <v>10125.6</v>
      </c>
      <c r="AL126" s="7">
        <v>600</v>
      </c>
      <c r="AM126" s="8"/>
    </row>
    <row r="127" spans="1:39" ht="186" customHeight="1" x14ac:dyDescent="0.2">
      <c r="A127" s="5"/>
      <c r="B127" s="76">
        <v>400000000</v>
      </c>
      <c r="C127" s="76">
        <v>401000000</v>
      </c>
      <c r="D127" s="76">
        <v>401000000</v>
      </c>
      <c r="E127" s="76">
        <v>401000000</v>
      </c>
      <c r="F127" s="77">
        <v>401000010</v>
      </c>
      <c r="G127" s="6">
        <v>942</v>
      </c>
      <c r="H127" s="6">
        <v>4</v>
      </c>
      <c r="I127" s="77">
        <v>8</v>
      </c>
      <c r="J127" s="4" t="s">
        <v>1740</v>
      </c>
      <c r="K127" s="6">
        <v>200</v>
      </c>
      <c r="L127" s="6"/>
      <c r="M127" s="6">
        <v>942306002</v>
      </c>
      <c r="N127" s="77" t="s">
        <v>1717</v>
      </c>
      <c r="O127" s="6" t="s">
        <v>1744</v>
      </c>
      <c r="P127" s="6" t="s">
        <v>1743</v>
      </c>
      <c r="Q127" s="6" t="s">
        <v>1746</v>
      </c>
      <c r="R127" s="6" t="s">
        <v>1741</v>
      </c>
      <c r="S127" s="6">
        <v>200</v>
      </c>
      <c r="T127" s="6" t="s">
        <v>1747</v>
      </c>
      <c r="U127" s="74">
        <v>401000010</v>
      </c>
      <c r="V127" s="72" t="s">
        <v>1744</v>
      </c>
      <c r="W127" s="72" t="s">
        <v>1743</v>
      </c>
      <c r="X127" s="72" t="s">
        <v>1746</v>
      </c>
      <c r="Y127" s="72" t="s">
        <v>1741</v>
      </c>
      <c r="Z127" s="73">
        <v>942</v>
      </c>
      <c r="AA127" s="41">
        <v>4</v>
      </c>
      <c r="AB127" s="41">
        <v>8</v>
      </c>
      <c r="AC127" s="42" t="s">
        <v>1740</v>
      </c>
      <c r="AD127" s="73">
        <v>200</v>
      </c>
      <c r="AE127" s="43"/>
      <c r="AF127" s="44"/>
      <c r="AG127" s="45">
        <v>2967.6</v>
      </c>
      <c r="AH127" s="44"/>
      <c r="AI127" s="45">
        <v>4336.1000000000004</v>
      </c>
      <c r="AJ127" s="45">
        <v>3951.1</v>
      </c>
      <c r="AK127" s="45">
        <v>3960.2</v>
      </c>
      <c r="AL127" s="7">
        <v>600</v>
      </c>
      <c r="AM127" s="8"/>
    </row>
    <row r="128" spans="1:39" ht="187.5" customHeight="1" x14ac:dyDescent="0.2">
      <c r="A128" s="5"/>
      <c r="B128" s="76">
        <v>400000000</v>
      </c>
      <c r="C128" s="76">
        <v>401000000</v>
      </c>
      <c r="D128" s="76">
        <v>401000000</v>
      </c>
      <c r="E128" s="76">
        <v>401000000</v>
      </c>
      <c r="F128" s="77">
        <v>401000010</v>
      </c>
      <c r="G128" s="6">
        <v>942</v>
      </c>
      <c r="H128" s="6">
        <v>4</v>
      </c>
      <c r="I128" s="77">
        <v>8</v>
      </c>
      <c r="J128" s="4" t="s">
        <v>1740</v>
      </c>
      <c r="K128" s="6">
        <v>800</v>
      </c>
      <c r="L128" s="6"/>
      <c r="M128" s="6">
        <v>942306003</v>
      </c>
      <c r="N128" s="77" t="s">
        <v>1717</v>
      </c>
      <c r="O128" s="6" t="s">
        <v>1744</v>
      </c>
      <c r="P128" s="6" t="s">
        <v>1743</v>
      </c>
      <c r="Q128" s="6" t="s">
        <v>1742</v>
      </c>
      <c r="R128" s="6" t="s">
        <v>1741</v>
      </c>
      <c r="S128" s="6">
        <v>800</v>
      </c>
      <c r="T128" s="6" t="s">
        <v>1745</v>
      </c>
      <c r="U128" s="74">
        <v>401000010</v>
      </c>
      <c r="V128" s="72" t="s">
        <v>1744</v>
      </c>
      <c r="W128" s="72" t="s">
        <v>1743</v>
      </c>
      <c r="X128" s="72" t="s">
        <v>1742</v>
      </c>
      <c r="Y128" s="72" t="s">
        <v>1741</v>
      </c>
      <c r="Z128" s="73">
        <v>942</v>
      </c>
      <c r="AA128" s="41">
        <v>4</v>
      </c>
      <c r="AB128" s="41">
        <v>8</v>
      </c>
      <c r="AC128" s="42" t="s">
        <v>1740</v>
      </c>
      <c r="AD128" s="73">
        <v>800</v>
      </c>
      <c r="AE128" s="43"/>
      <c r="AF128" s="44"/>
      <c r="AG128" s="45">
        <v>18.7</v>
      </c>
      <c r="AH128" s="44"/>
      <c r="AI128" s="45">
        <v>12.7</v>
      </c>
      <c r="AJ128" s="45">
        <v>12.7</v>
      </c>
      <c r="AK128" s="45">
        <v>12.7</v>
      </c>
      <c r="AL128" s="7">
        <v>600</v>
      </c>
      <c r="AM128" s="8"/>
    </row>
    <row r="129" spans="1:39" ht="136.5" customHeight="1" x14ac:dyDescent="0.2">
      <c r="A129" s="5"/>
      <c r="B129" s="76">
        <v>400000000</v>
      </c>
      <c r="C129" s="76">
        <v>401000000</v>
      </c>
      <c r="D129" s="76">
        <v>401000000</v>
      </c>
      <c r="E129" s="76">
        <v>401000000</v>
      </c>
      <c r="F129" s="77">
        <v>401000010</v>
      </c>
      <c r="G129" s="6">
        <v>942</v>
      </c>
      <c r="H129" s="6">
        <v>4</v>
      </c>
      <c r="I129" s="77">
        <v>8</v>
      </c>
      <c r="J129" s="4" t="s">
        <v>1737</v>
      </c>
      <c r="K129" s="6">
        <v>200</v>
      </c>
      <c r="L129" s="6"/>
      <c r="M129" s="6">
        <v>942751001</v>
      </c>
      <c r="N129" s="77" t="s">
        <v>1717</v>
      </c>
      <c r="O129" s="6" t="s">
        <v>1725</v>
      </c>
      <c r="P129" s="6" t="s">
        <v>1721</v>
      </c>
      <c r="Q129" s="6" t="s">
        <v>1738</v>
      </c>
      <c r="R129" s="6" t="s">
        <v>1719</v>
      </c>
      <c r="S129" s="6">
        <v>200</v>
      </c>
      <c r="T129" s="6" t="s">
        <v>1739</v>
      </c>
      <c r="U129" s="74">
        <v>401000010</v>
      </c>
      <c r="V129" s="72" t="s">
        <v>1725</v>
      </c>
      <c r="W129" s="72" t="s">
        <v>1721</v>
      </c>
      <c r="X129" s="72" t="s">
        <v>1738</v>
      </c>
      <c r="Y129" s="72" t="s">
        <v>1719</v>
      </c>
      <c r="Z129" s="73">
        <v>942</v>
      </c>
      <c r="AA129" s="41">
        <v>4</v>
      </c>
      <c r="AB129" s="41">
        <v>8</v>
      </c>
      <c r="AC129" s="42" t="s">
        <v>1737</v>
      </c>
      <c r="AD129" s="73">
        <v>200</v>
      </c>
      <c r="AE129" s="43"/>
      <c r="AF129" s="44"/>
      <c r="AG129" s="45">
        <v>10025.9</v>
      </c>
      <c r="AH129" s="44"/>
      <c r="AI129" s="45">
        <v>10025.9</v>
      </c>
      <c r="AJ129" s="45">
        <v>10025.9</v>
      </c>
      <c r="AK129" s="45">
        <v>10025.9</v>
      </c>
      <c r="AL129" s="7">
        <v>600</v>
      </c>
      <c r="AM129" s="8"/>
    </row>
    <row r="130" spans="1:39" ht="140.25" customHeight="1" x14ac:dyDescent="0.2">
      <c r="A130" s="5"/>
      <c r="B130" s="76">
        <v>400000000</v>
      </c>
      <c r="C130" s="76">
        <v>401000000</v>
      </c>
      <c r="D130" s="76">
        <v>401000000</v>
      </c>
      <c r="E130" s="76">
        <v>401000000</v>
      </c>
      <c r="F130" s="77">
        <v>401000010</v>
      </c>
      <c r="G130" s="6">
        <v>942</v>
      </c>
      <c r="H130" s="6">
        <v>4</v>
      </c>
      <c r="I130" s="77">
        <v>8</v>
      </c>
      <c r="J130" s="4" t="s">
        <v>1734</v>
      </c>
      <c r="K130" s="6">
        <v>200</v>
      </c>
      <c r="L130" s="6"/>
      <c r="M130" s="6">
        <v>942577001</v>
      </c>
      <c r="N130" s="77" t="s">
        <v>1717</v>
      </c>
      <c r="O130" s="6" t="s">
        <v>1735</v>
      </c>
      <c r="P130" s="6" t="s">
        <v>1721</v>
      </c>
      <c r="Q130" s="6" t="s">
        <v>1720</v>
      </c>
      <c r="R130" s="6" t="s">
        <v>1719</v>
      </c>
      <c r="S130" s="6">
        <v>200</v>
      </c>
      <c r="T130" s="6" t="s">
        <v>1736</v>
      </c>
      <c r="U130" s="74">
        <v>401000010</v>
      </c>
      <c r="V130" s="72" t="s">
        <v>1735</v>
      </c>
      <c r="W130" s="72" t="s">
        <v>1721</v>
      </c>
      <c r="X130" s="72" t="s">
        <v>1720</v>
      </c>
      <c r="Y130" s="72" t="s">
        <v>1719</v>
      </c>
      <c r="Z130" s="73">
        <v>942</v>
      </c>
      <c r="AA130" s="41">
        <v>4</v>
      </c>
      <c r="AB130" s="41">
        <v>8</v>
      </c>
      <c r="AC130" s="42" t="s">
        <v>1734</v>
      </c>
      <c r="AD130" s="73">
        <v>200</v>
      </c>
      <c r="AE130" s="43"/>
      <c r="AF130" s="44"/>
      <c r="AG130" s="45">
        <v>5100</v>
      </c>
      <c r="AH130" s="44"/>
      <c r="AI130" s="45">
        <v>5100</v>
      </c>
      <c r="AJ130" s="45">
        <v>5100</v>
      </c>
      <c r="AK130" s="45">
        <v>5100</v>
      </c>
      <c r="AL130" s="7">
        <v>600</v>
      </c>
      <c r="AM130" s="8"/>
    </row>
    <row r="131" spans="1:39" ht="141" customHeight="1" x14ac:dyDescent="0.2">
      <c r="A131" s="5"/>
      <c r="B131" s="76">
        <v>400000000</v>
      </c>
      <c r="C131" s="76">
        <v>401000000</v>
      </c>
      <c r="D131" s="76">
        <v>401000000</v>
      </c>
      <c r="E131" s="76">
        <v>401000000</v>
      </c>
      <c r="F131" s="77">
        <v>401000010</v>
      </c>
      <c r="G131" s="6">
        <v>942</v>
      </c>
      <c r="H131" s="6">
        <v>4</v>
      </c>
      <c r="I131" s="77">
        <v>8</v>
      </c>
      <c r="J131" s="4" t="s">
        <v>1731</v>
      </c>
      <c r="K131" s="6">
        <v>200</v>
      </c>
      <c r="L131" s="6"/>
      <c r="M131" s="6">
        <v>942690001</v>
      </c>
      <c r="N131" s="77" t="s">
        <v>1717</v>
      </c>
      <c r="O131" s="6" t="s">
        <v>1732</v>
      </c>
      <c r="P131" s="6" t="s">
        <v>1721</v>
      </c>
      <c r="Q131" s="6" t="s">
        <v>1728</v>
      </c>
      <c r="R131" s="6" t="s">
        <v>1719</v>
      </c>
      <c r="S131" s="6">
        <v>200</v>
      </c>
      <c r="T131" s="6" t="s">
        <v>1733</v>
      </c>
      <c r="U131" s="74">
        <v>401000010</v>
      </c>
      <c r="V131" s="72" t="s">
        <v>1732</v>
      </c>
      <c r="W131" s="72" t="s">
        <v>1721</v>
      </c>
      <c r="X131" s="72" t="s">
        <v>1728</v>
      </c>
      <c r="Y131" s="72" t="s">
        <v>1719</v>
      </c>
      <c r="Z131" s="73">
        <v>942</v>
      </c>
      <c r="AA131" s="41">
        <v>4</v>
      </c>
      <c r="AB131" s="41">
        <v>8</v>
      </c>
      <c r="AC131" s="42" t="s">
        <v>1731</v>
      </c>
      <c r="AD131" s="73">
        <v>200</v>
      </c>
      <c r="AE131" s="43"/>
      <c r="AF131" s="44"/>
      <c r="AG131" s="45">
        <v>37110</v>
      </c>
      <c r="AH131" s="44"/>
      <c r="AI131" s="45">
        <v>0</v>
      </c>
      <c r="AJ131" s="45">
        <v>0</v>
      </c>
      <c r="AK131" s="45">
        <v>0</v>
      </c>
      <c r="AL131" s="7">
        <v>600</v>
      </c>
      <c r="AM131" s="8"/>
    </row>
    <row r="132" spans="1:39" ht="135.75" customHeight="1" x14ac:dyDescent="0.2">
      <c r="A132" s="5"/>
      <c r="B132" s="76">
        <v>400000000</v>
      </c>
      <c r="C132" s="76">
        <v>401000000</v>
      </c>
      <c r="D132" s="76">
        <v>401000000</v>
      </c>
      <c r="E132" s="76">
        <v>401000000</v>
      </c>
      <c r="F132" s="77">
        <v>401000010</v>
      </c>
      <c r="G132" s="6">
        <v>942</v>
      </c>
      <c r="H132" s="6">
        <v>4</v>
      </c>
      <c r="I132" s="77">
        <v>8</v>
      </c>
      <c r="J132" s="4" t="s">
        <v>1727</v>
      </c>
      <c r="K132" s="6">
        <v>200</v>
      </c>
      <c r="L132" s="6"/>
      <c r="M132" s="6">
        <v>942790001</v>
      </c>
      <c r="N132" s="77" t="s">
        <v>1717</v>
      </c>
      <c r="O132" s="6" t="s">
        <v>1729</v>
      </c>
      <c r="P132" s="6" t="s">
        <v>1721</v>
      </c>
      <c r="Q132" s="6" t="s">
        <v>1728</v>
      </c>
      <c r="R132" s="6" t="s">
        <v>1719</v>
      </c>
      <c r="S132" s="6">
        <v>200</v>
      </c>
      <c r="T132" s="6" t="s">
        <v>1730</v>
      </c>
      <c r="U132" s="74">
        <v>401000010</v>
      </c>
      <c r="V132" s="72" t="s">
        <v>1729</v>
      </c>
      <c r="W132" s="72" t="s">
        <v>1721</v>
      </c>
      <c r="X132" s="72" t="s">
        <v>1728</v>
      </c>
      <c r="Y132" s="72" t="s">
        <v>1719</v>
      </c>
      <c r="Z132" s="73">
        <v>942</v>
      </c>
      <c r="AA132" s="41">
        <v>4</v>
      </c>
      <c r="AB132" s="41">
        <v>8</v>
      </c>
      <c r="AC132" s="42" t="s">
        <v>1727</v>
      </c>
      <c r="AD132" s="73">
        <v>200</v>
      </c>
      <c r="AE132" s="43"/>
      <c r="AF132" s="44"/>
      <c r="AG132" s="45">
        <v>0</v>
      </c>
      <c r="AH132" s="44"/>
      <c r="AI132" s="45">
        <v>0</v>
      </c>
      <c r="AJ132" s="45">
        <v>0</v>
      </c>
      <c r="AK132" s="45">
        <v>0</v>
      </c>
      <c r="AL132" s="7">
        <v>600</v>
      </c>
      <c r="AM132" s="8"/>
    </row>
    <row r="133" spans="1:39" ht="130.5" customHeight="1" x14ac:dyDescent="0.2">
      <c r="A133" s="5"/>
      <c r="B133" s="76">
        <v>400000000</v>
      </c>
      <c r="C133" s="76">
        <v>401000000</v>
      </c>
      <c r="D133" s="76">
        <v>401000000</v>
      </c>
      <c r="E133" s="76">
        <v>401000000</v>
      </c>
      <c r="F133" s="77">
        <v>401000010</v>
      </c>
      <c r="G133" s="6">
        <v>942</v>
      </c>
      <c r="H133" s="6">
        <v>4</v>
      </c>
      <c r="I133" s="77">
        <v>8</v>
      </c>
      <c r="J133" s="4" t="s">
        <v>1724</v>
      </c>
      <c r="K133" s="6">
        <v>200</v>
      </c>
      <c r="L133" s="6"/>
      <c r="M133" s="6">
        <v>942546001</v>
      </c>
      <c r="N133" s="77" t="s">
        <v>1717</v>
      </c>
      <c r="O133" s="6" t="s">
        <v>1725</v>
      </c>
      <c r="P133" s="6" t="s">
        <v>22</v>
      </c>
      <c r="Q133" s="6" t="s">
        <v>22</v>
      </c>
      <c r="R133" s="6" t="s">
        <v>22</v>
      </c>
      <c r="S133" s="6">
        <v>200</v>
      </c>
      <c r="T133" s="6" t="s">
        <v>1726</v>
      </c>
      <c r="U133" s="74">
        <v>401000010</v>
      </c>
      <c r="V133" s="72" t="s">
        <v>1775</v>
      </c>
      <c r="W133" s="72" t="s">
        <v>1721</v>
      </c>
      <c r="X133" s="72" t="s">
        <v>1720</v>
      </c>
      <c r="Y133" s="72" t="s">
        <v>1719</v>
      </c>
      <c r="Z133" s="73">
        <v>942</v>
      </c>
      <c r="AA133" s="41">
        <v>4</v>
      </c>
      <c r="AB133" s="41">
        <v>8</v>
      </c>
      <c r="AC133" s="42" t="s">
        <v>2152</v>
      </c>
      <c r="AD133" s="73">
        <v>200</v>
      </c>
      <c r="AE133" s="43"/>
      <c r="AF133" s="44"/>
      <c r="AG133" s="45">
        <v>0</v>
      </c>
      <c r="AH133" s="44"/>
      <c r="AI133" s="45">
        <f>24654.6+112315.2</f>
        <v>136969.79999999999</v>
      </c>
      <c r="AJ133" s="45">
        <f>25504.9+116188.7</f>
        <v>141693.6</v>
      </c>
      <c r="AK133" s="45">
        <f>25792.8+117500.3</f>
        <v>143293.1</v>
      </c>
      <c r="AL133" s="7">
        <v>600</v>
      </c>
      <c r="AM133" s="8"/>
    </row>
    <row r="134" spans="1:39" ht="135" customHeight="1" x14ac:dyDescent="0.2">
      <c r="A134" s="5"/>
      <c r="B134" s="76">
        <v>400000000</v>
      </c>
      <c r="C134" s="76">
        <v>401000000</v>
      </c>
      <c r="D134" s="76">
        <v>401000000</v>
      </c>
      <c r="E134" s="76">
        <v>401000000</v>
      </c>
      <c r="F134" s="77">
        <v>401000010</v>
      </c>
      <c r="G134" s="6">
        <v>942</v>
      </c>
      <c r="H134" s="6">
        <v>4</v>
      </c>
      <c r="I134" s="77">
        <v>8</v>
      </c>
      <c r="J134" s="4" t="s">
        <v>1718</v>
      </c>
      <c r="K134" s="6">
        <v>200</v>
      </c>
      <c r="L134" s="6"/>
      <c r="M134" s="6">
        <v>942578001</v>
      </c>
      <c r="N134" s="77" t="s">
        <v>1717</v>
      </c>
      <c r="O134" s="6" t="s">
        <v>1722</v>
      </c>
      <c r="P134" s="6" t="s">
        <v>1721</v>
      </c>
      <c r="Q134" s="6" t="s">
        <v>1720</v>
      </c>
      <c r="R134" s="6" t="s">
        <v>1719</v>
      </c>
      <c r="S134" s="6">
        <v>200</v>
      </c>
      <c r="T134" s="6" t="s">
        <v>1723</v>
      </c>
      <c r="U134" s="74">
        <v>401000010</v>
      </c>
      <c r="V134" s="72" t="s">
        <v>1722</v>
      </c>
      <c r="W134" s="72" t="s">
        <v>1721</v>
      </c>
      <c r="X134" s="72" t="s">
        <v>1720</v>
      </c>
      <c r="Y134" s="72" t="s">
        <v>1719</v>
      </c>
      <c r="Z134" s="73">
        <v>942</v>
      </c>
      <c r="AA134" s="41">
        <v>4</v>
      </c>
      <c r="AB134" s="41">
        <v>8</v>
      </c>
      <c r="AC134" s="42" t="s">
        <v>1718</v>
      </c>
      <c r="AD134" s="73">
        <v>200</v>
      </c>
      <c r="AE134" s="43"/>
      <c r="AF134" s="44"/>
      <c r="AG134" s="45">
        <v>354772.7</v>
      </c>
      <c r="AH134" s="44"/>
      <c r="AI134" s="45">
        <f>475345.4-26689.2</f>
        <v>448656.2</v>
      </c>
      <c r="AJ134" s="45">
        <f>528090.1-262661.1</f>
        <v>265429</v>
      </c>
      <c r="AK134" s="45">
        <v>519295.5</v>
      </c>
      <c r="AL134" s="7">
        <v>600</v>
      </c>
      <c r="AM134" s="8"/>
    </row>
    <row r="135" spans="1:39" ht="72" customHeight="1" x14ac:dyDescent="0.2">
      <c r="A135" s="5"/>
      <c r="B135" s="94">
        <v>401000014</v>
      </c>
      <c r="C135" s="94"/>
      <c r="D135" s="94"/>
      <c r="E135" s="94"/>
      <c r="F135" s="94"/>
      <c r="G135" s="26">
        <v>902</v>
      </c>
      <c r="H135" s="95"/>
      <c r="I135" s="95"/>
      <c r="J135" s="95"/>
      <c r="K135" s="95"/>
      <c r="L135" s="95"/>
      <c r="M135" s="95"/>
      <c r="N135" s="27" t="s">
        <v>1706</v>
      </c>
      <c r="O135" s="6" t="s">
        <v>1704</v>
      </c>
      <c r="P135" s="6" t="s">
        <v>1703</v>
      </c>
      <c r="Q135" s="6" t="s">
        <v>1702</v>
      </c>
      <c r="R135" s="6" t="s">
        <v>1701</v>
      </c>
      <c r="S135" s="6">
        <v>200</v>
      </c>
      <c r="T135" s="28"/>
      <c r="U135" s="74">
        <v>401000014</v>
      </c>
      <c r="V135" s="60" t="s">
        <v>1706</v>
      </c>
      <c r="W135" s="60" t="s">
        <v>22</v>
      </c>
      <c r="X135" s="60" t="s">
        <v>22</v>
      </c>
      <c r="Y135" s="60" t="s">
        <v>22</v>
      </c>
      <c r="Z135" s="38" t="s">
        <v>22</v>
      </c>
      <c r="AA135" s="39" t="s">
        <v>22</v>
      </c>
      <c r="AB135" s="39" t="s">
        <v>22</v>
      </c>
      <c r="AC135" s="40" t="s">
        <v>22</v>
      </c>
      <c r="AD135" s="38" t="s">
        <v>22</v>
      </c>
      <c r="AE135" s="96"/>
      <c r="AF135" s="97"/>
      <c r="AG135" s="34">
        <v>100100</v>
      </c>
      <c r="AH135" s="35"/>
      <c r="AI135" s="36">
        <v>100100</v>
      </c>
      <c r="AJ135" s="36">
        <v>100100</v>
      </c>
      <c r="AK135" s="34">
        <v>100100</v>
      </c>
      <c r="AL135" s="10" t="s">
        <v>22</v>
      </c>
      <c r="AM135" s="8"/>
    </row>
    <row r="136" spans="1:39" ht="160.5" customHeight="1" x14ac:dyDescent="0.2">
      <c r="A136" s="5"/>
      <c r="B136" s="76">
        <v>400000000</v>
      </c>
      <c r="C136" s="76">
        <v>401000000</v>
      </c>
      <c r="D136" s="76">
        <v>401000000</v>
      </c>
      <c r="E136" s="76">
        <v>401000000</v>
      </c>
      <c r="F136" s="77">
        <v>401000014</v>
      </c>
      <c r="G136" s="6">
        <v>902</v>
      </c>
      <c r="H136" s="6">
        <v>4</v>
      </c>
      <c r="I136" s="77">
        <v>12</v>
      </c>
      <c r="J136" s="4" t="s">
        <v>1707</v>
      </c>
      <c r="K136" s="6">
        <v>200</v>
      </c>
      <c r="L136" s="6"/>
      <c r="M136" s="6">
        <v>902148001</v>
      </c>
      <c r="N136" s="77" t="s">
        <v>1706</v>
      </c>
      <c r="O136" s="6" t="s">
        <v>1709</v>
      </c>
      <c r="P136" s="6" t="s">
        <v>1698</v>
      </c>
      <c r="Q136" s="6" t="s">
        <v>1708</v>
      </c>
      <c r="R136" s="6" t="s">
        <v>1697</v>
      </c>
      <c r="S136" s="6">
        <v>200</v>
      </c>
      <c r="T136" s="6" t="s">
        <v>1710</v>
      </c>
      <c r="U136" s="74">
        <v>401000014</v>
      </c>
      <c r="V136" s="72" t="s">
        <v>1709</v>
      </c>
      <c r="W136" s="72" t="s">
        <v>1698</v>
      </c>
      <c r="X136" s="72" t="s">
        <v>1708</v>
      </c>
      <c r="Y136" s="72" t="s">
        <v>1697</v>
      </c>
      <c r="Z136" s="73">
        <v>902</v>
      </c>
      <c r="AA136" s="41">
        <v>4</v>
      </c>
      <c r="AB136" s="41">
        <v>12</v>
      </c>
      <c r="AC136" s="42" t="s">
        <v>1707</v>
      </c>
      <c r="AD136" s="73">
        <v>200</v>
      </c>
      <c r="AE136" s="43"/>
      <c r="AF136" s="44"/>
      <c r="AG136" s="45">
        <v>100000</v>
      </c>
      <c r="AH136" s="44"/>
      <c r="AI136" s="45">
        <v>100000</v>
      </c>
      <c r="AJ136" s="45">
        <v>100000</v>
      </c>
      <c r="AK136" s="45">
        <v>100000</v>
      </c>
      <c r="AL136" s="7">
        <v>600</v>
      </c>
      <c r="AM136" s="8"/>
    </row>
    <row r="137" spans="1:39" ht="159" customHeight="1" x14ac:dyDescent="0.2">
      <c r="A137" s="5"/>
      <c r="B137" s="76">
        <v>400000000</v>
      </c>
      <c r="C137" s="76">
        <v>401000000</v>
      </c>
      <c r="D137" s="76">
        <v>401000000</v>
      </c>
      <c r="E137" s="76">
        <v>401000000</v>
      </c>
      <c r="F137" s="77">
        <v>401000014</v>
      </c>
      <c r="G137" s="6">
        <v>902</v>
      </c>
      <c r="H137" s="6">
        <v>4</v>
      </c>
      <c r="I137" s="77">
        <v>12</v>
      </c>
      <c r="J137" s="4" t="s">
        <v>1700</v>
      </c>
      <c r="K137" s="6">
        <v>200</v>
      </c>
      <c r="L137" s="6"/>
      <c r="M137" s="6">
        <v>902598001</v>
      </c>
      <c r="N137" s="77" t="s">
        <v>1706</v>
      </c>
      <c r="O137" s="6" t="s">
        <v>1704</v>
      </c>
      <c r="P137" s="6" t="s">
        <v>1703</v>
      </c>
      <c r="Q137" s="6" t="s">
        <v>1702</v>
      </c>
      <c r="R137" s="6" t="s">
        <v>1701</v>
      </c>
      <c r="S137" s="6">
        <v>200</v>
      </c>
      <c r="T137" s="6" t="s">
        <v>1705</v>
      </c>
      <c r="U137" s="74">
        <v>401000014</v>
      </c>
      <c r="V137" s="72" t="s">
        <v>1704</v>
      </c>
      <c r="W137" s="72" t="s">
        <v>1703</v>
      </c>
      <c r="X137" s="72" t="s">
        <v>1702</v>
      </c>
      <c r="Y137" s="72" t="s">
        <v>1701</v>
      </c>
      <c r="Z137" s="73">
        <v>902</v>
      </c>
      <c r="AA137" s="41">
        <v>4</v>
      </c>
      <c r="AB137" s="41">
        <v>12</v>
      </c>
      <c r="AC137" s="42" t="s">
        <v>1700</v>
      </c>
      <c r="AD137" s="73">
        <v>200</v>
      </c>
      <c r="AE137" s="43"/>
      <c r="AF137" s="44"/>
      <c r="AG137" s="45">
        <v>100</v>
      </c>
      <c r="AH137" s="44"/>
      <c r="AI137" s="45">
        <v>100</v>
      </c>
      <c r="AJ137" s="45">
        <v>100</v>
      </c>
      <c r="AK137" s="45">
        <v>100</v>
      </c>
      <c r="AL137" s="7">
        <v>600</v>
      </c>
      <c r="AM137" s="8"/>
    </row>
    <row r="138" spans="1:39" ht="48" customHeight="1" x14ac:dyDescent="0.2">
      <c r="A138" s="5"/>
      <c r="B138" s="94">
        <v>401000016</v>
      </c>
      <c r="C138" s="94"/>
      <c r="D138" s="94"/>
      <c r="E138" s="94"/>
      <c r="F138" s="94"/>
      <c r="G138" s="26">
        <v>992</v>
      </c>
      <c r="H138" s="95"/>
      <c r="I138" s="95"/>
      <c r="J138" s="95"/>
      <c r="K138" s="95"/>
      <c r="L138" s="95"/>
      <c r="M138" s="95"/>
      <c r="N138" s="27" t="s">
        <v>1676</v>
      </c>
      <c r="O138" s="6" t="s">
        <v>1674</v>
      </c>
      <c r="P138" s="6" t="s">
        <v>1673</v>
      </c>
      <c r="Q138" s="6" t="s">
        <v>1672</v>
      </c>
      <c r="R138" s="6" t="s">
        <v>1671</v>
      </c>
      <c r="S138" s="6">
        <v>0</v>
      </c>
      <c r="T138" s="28"/>
      <c r="U138" s="37" t="s">
        <v>1699</v>
      </c>
      <c r="V138" s="60" t="s">
        <v>1676</v>
      </c>
      <c r="W138" s="60" t="s">
        <v>22</v>
      </c>
      <c r="X138" s="60" t="s">
        <v>22</v>
      </c>
      <c r="Y138" s="60" t="s">
        <v>22</v>
      </c>
      <c r="Z138" s="38" t="s">
        <v>22</v>
      </c>
      <c r="AA138" s="39" t="s">
        <v>22</v>
      </c>
      <c r="AB138" s="39" t="s">
        <v>22</v>
      </c>
      <c r="AC138" s="40" t="s">
        <v>22</v>
      </c>
      <c r="AD138" s="38" t="s">
        <v>22</v>
      </c>
      <c r="AE138" s="96"/>
      <c r="AF138" s="97"/>
      <c r="AG138" s="34">
        <v>296400.59999999998</v>
      </c>
      <c r="AH138" s="35"/>
      <c r="AI138" s="36">
        <f>81553.6+19580.4+30004.5</f>
        <v>131138.5</v>
      </c>
      <c r="AJ138" s="36">
        <v>66818.8</v>
      </c>
      <c r="AK138" s="34">
        <v>40650.800000000003</v>
      </c>
      <c r="AL138" s="10" t="s">
        <v>22</v>
      </c>
      <c r="AM138" s="8"/>
    </row>
    <row r="139" spans="1:39" ht="111.75" customHeight="1" x14ac:dyDescent="0.2">
      <c r="A139" s="5"/>
      <c r="B139" s="76">
        <v>400000000</v>
      </c>
      <c r="C139" s="76">
        <v>401000000</v>
      </c>
      <c r="D139" s="76">
        <v>401000000</v>
      </c>
      <c r="E139" s="76">
        <v>401000000</v>
      </c>
      <c r="F139" s="77">
        <v>401000016</v>
      </c>
      <c r="G139" s="6">
        <v>918</v>
      </c>
      <c r="H139" s="6">
        <v>3</v>
      </c>
      <c r="I139" s="77">
        <v>10</v>
      </c>
      <c r="J139" s="4" t="s">
        <v>1681</v>
      </c>
      <c r="K139" s="6">
        <v>200</v>
      </c>
      <c r="L139" s="6"/>
      <c r="M139" s="6">
        <v>918498001</v>
      </c>
      <c r="N139" s="77" t="s">
        <v>1676</v>
      </c>
      <c r="O139" s="6" t="s">
        <v>1680</v>
      </c>
      <c r="P139" s="6" t="s">
        <v>1679</v>
      </c>
      <c r="Q139" s="6" t="s">
        <v>1678</v>
      </c>
      <c r="R139" s="6" t="s">
        <v>1677</v>
      </c>
      <c r="S139" s="6">
        <v>200</v>
      </c>
      <c r="T139" s="6" t="s">
        <v>1696</v>
      </c>
      <c r="U139" s="74">
        <v>401000016</v>
      </c>
      <c r="V139" s="72" t="s">
        <v>1680</v>
      </c>
      <c r="W139" s="72" t="s">
        <v>1679</v>
      </c>
      <c r="X139" s="72" t="s">
        <v>1678</v>
      </c>
      <c r="Y139" s="72" t="s">
        <v>1677</v>
      </c>
      <c r="Z139" s="73">
        <v>918</v>
      </c>
      <c r="AA139" s="41">
        <v>3</v>
      </c>
      <c r="AB139" s="41">
        <v>10</v>
      </c>
      <c r="AC139" s="42" t="s">
        <v>1681</v>
      </c>
      <c r="AD139" s="73">
        <v>200</v>
      </c>
      <c r="AE139" s="43"/>
      <c r="AF139" s="44"/>
      <c r="AG139" s="45">
        <v>174426.8</v>
      </c>
      <c r="AH139" s="44"/>
      <c r="AI139" s="45">
        <f>13000+19580.4</f>
        <v>32580.400000000001</v>
      </c>
      <c r="AJ139" s="45">
        <v>0</v>
      </c>
      <c r="AK139" s="45">
        <v>0</v>
      </c>
      <c r="AL139" s="7">
        <v>600</v>
      </c>
      <c r="AM139" s="8"/>
    </row>
    <row r="140" spans="1:39" ht="111" customHeight="1" x14ac:dyDescent="0.2">
      <c r="A140" s="5"/>
      <c r="B140" s="76">
        <v>400000000</v>
      </c>
      <c r="C140" s="76">
        <v>401000000</v>
      </c>
      <c r="D140" s="76">
        <v>401000000</v>
      </c>
      <c r="E140" s="76">
        <v>401000000</v>
      </c>
      <c r="F140" s="77">
        <v>401000016</v>
      </c>
      <c r="G140" s="6">
        <v>942</v>
      </c>
      <c r="H140" s="6">
        <v>3</v>
      </c>
      <c r="I140" s="77">
        <v>10</v>
      </c>
      <c r="J140" s="4" t="s">
        <v>1681</v>
      </c>
      <c r="K140" s="6">
        <v>200</v>
      </c>
      <c r="L140" s="6"/>
      <c r="M140" s="6">
        <v>942482001</v>
      </c>
      <c r="N140" s="77" t="s">
        <v>1676</v>
      </c>
      <c r="O140" s="6" t="s">
        <v>1680</v>
      </c>
      <c r="P140" s="6" t="s">
        <v>1679</v>
      </c>
      <c r="Q140" s="6" t="s">
        <v>1694</v>
      </c>
      <c r="R140" s="6" t="s">
        <v>1677</v>
      </c>
      <c r="S140" s="6">
        <v>200</v>
      </c>
      <c r="T140" s="6" t="s">
        <v>1695</v>
      </c>
      <c r="U140" s="74">
        <v>401000016</v>
      </c>
      <c r="V140" s="72" t="s">
        <v>1680</v>
      </c>
      <c r="W140" s="72" t="s">
        <v>1679</v>
      </c>
      <c r="X140" s="72" t="s">
        <v>1694</v>
      </c>
      <c r="Y140" s="72" t="s">
        <v>1677</v>
      </c>
      <c r="Z140" s="73">
        <v>942</v>
      </c>
      <c r="AA140" s="41">
        <v>3</v>
      </c>
      <c r="AB140" s="41">
        <v>10</v>
      </c>
      <c r="AC140" s="42" t="s">
        <v>1681</v>
      </c>
      <c r="AD140" s="73">
        <v>200</v>
      </c>
      <c r="AE140" s="43"/>
      <c r="AF140" s="44"/>
      <c r="AG140" s="45">
        <v>54493.3</v>
      </c>
      <c r="AH140" s="44"/>
      <c r="AI140" s="45">
        <v>30004.5</v>
      </c>
      <c r="AJ140" s="45">
        <v>0</v>
      </c>
      <c r="AK140" s="45">
        <v>0</v>
      </c>
      <c r="AL140" s="7">
        <v>600</v>
      </c>
      <c r="AM140" s="8"/>
    </row>
    <row r="141" spans="1:39" ht="110.25" customHeight="1" x14ac:dyDescent="0.2">
      <c r="A141" s="5"/>
      <c r="B141" s="76">
        <v>400000000</v>
      </c>
      <c r="C141" s="76">
        <v>401000000</v>
      </c>
      <c r="D141" s="76">
        <v>401000000</v>
      </c>
      <c r="E141" s="76">
        <v>401000000</v>
      </c>
      <c r="F141" s="77">
        <v>401000016</v>
      </c>
      <c r="G141" s="6">
        <v>972</v>
      </c>
      <c r="H141" s="6">
        <v>3</v>
      </c>
      <c r="I141" s="77">
        <v>10</v>
      </c>
      <c r="J141" s="4" t="s">
        <v>1670</v>
      </c>
      <c r="K141" s="6">
        <v>200</v>
      </c>
      <c r="L141" s="6"/>
      <c r="M141" s="6">
        <v>972251001</v>
      </c>
      <c r="N141" s="77" t="s">
        <v>1676</v>
      </c>
      <c r="O141" s="6" t="s">
        <v>1674</v>
      </c>
      <c r="P141" s="6" t="s">
        <v>1692</v>
      </c>
      <c r="Q141" s="6" t="s">
        <v>1691</v>
      </c>
      <c r="R141" s="6" t="s">
        <v>1690</v>
      </c>
      <c r="S141" s="6">
        <v>200</v>
      </c>
      <c r="T141" s="6" t="s">
        <v>1693</v>
      </c>
      <c r="U141" s="74">
        <v>401000016</v>
      </c>
      <c r="V141" s="72" t="s">
        <v>1674</v>
      </c>
      <c r="W141" s="72" t="s">
        <v>1692</v>
      </c>
      <c r="X141" s="72" t="s">
        <v>1691</v>
      </c>
      <c r="Y141" s="72" t="s">
        <v>1690</v>
      </c>
      <c r="Z141" s="73">
        <v>972</v>
      </c>
      <c r="AA141" s="41">
        <v>3</v>
      </c>
      <c r="AB141" s="41">
        <v>10</v>
      </c>
      <c r="AC141" s="42" t="s">
        <v>1670</v>
      </c>
      <c r="AD141" s="73">
        <v>200</v>
      </c>
      <c r="AE141" s="43"/>
      <c r="AF141" s="44"/>
      <c r="AG141" s="45">
        <v>9548.2000000000007</v>
      </c>
      <c r="AH141" s="44"/>
      <c r="AI141" s="45">
        <v>12859.3</v>
      </c>
      <c r="AJ141" s="45">
        <v>11301.1</v>
      </c>
      <c r="AK141" s="45">
        <v>6868.6</v>
      </c>
      <c r="AL141" s="7">
        <v>600</v>
      </c>
      <c r="AM141" s="8"/>
    </row>
    <row r="142" spans="1:39" ht="113.25" customHeight="1" x14ac:dyDescent="0.2">
      <c r="A142" s="5"/>
      <c r="B142" s="76">
        <v>400000000</v>
      </c>
      <c r="C142" s="76">
        <v>401000000</v>
      </c>
      <c r="D142" s="76">
        <v>401000000</v>
      </c>
      <c r="E142" s="76">
        <v>401000000</v>
      </c>
      <c r="F142" s="77">
        <v>401000016</v>
      </c>
      <c r="G142" s="6">
        <v>972</v>
      </c>
      <c r="H142" s="6">
        <v>10</v>
      </c>
      <c r="I142" s="77">
        <v>3</v>
      </c>
      <c r="J142" s="4" t="s">
        <v>1682</v>
      </c>
      <c r="K142" s="6">
        <v>200</v>
      </c>
      <c r="L142" s="6"/>
      <c r="M142" s="6">
        <v>972539000</v>
      </c>
      <c r="N142" s="77" t="s">
        <v>1676</v>
      </c>
      <c r="O142" s="6" t="s">
        <v>1680</v>
      </c>
      <c r="P142" s="6" t="s">
        <v>1679</v>
      </c>
      <c r="Q142" s="6" t="s">
        <v>1678</v>
      </c>
      <c r="R142" s="6" t="s">
        <v>1677</v>
      </c>
      <c r="S142" s="6">
        <v>200</v>
      </c>
      <c r="T142" s="6" t="s">
        <v>1689</v>
      </c>
      <c r="U142" s="74">
        <v>401000016</v>
      </c>
      <c r="V142" s="72" t="s">
        <v>1680</v>
      </c>
      <c r="W142" s="72" t="s">
        <v>1679</v>
      </c>
      <c r="X142" s="72" t="s">
        <v>1678</v>
      </c>
      <c r="Y142" s="72" t="s">
        <v>1677</v>
      </c>
      <c r="Z142" s="73">
        <v>972</v>
      </c>
      <c r="AA142" s="41">
        <v>10</v>
      </c>
      <c r="AB142" s="41">
        <v>3</v>
      </c>
      <c r="AC142" s="42" t="s">
        <v>1681</v>
      </c>
      <c r="AD142" s="73">
        <v>300</v>
      </c>
      <c r="AE142" s="43"/>
      <c r="AF142" s="44"/>
      <c r="AG142" s="45">
        <v>430</v>
      </c>
      <c r="AH142" s="44"/>
      <c r="AI142" s="45">
        <v>0</v>
      </c>
      <c r="AJ142" s="45">
        <v>0</v>
      </c>
      <c r="AK142" s="45">
        <v>0</v>
      </c>
      <c r="AL142" s="7">
        <v>600</v>
      </c>
      <c r="AM142" s="8"/>
    </row>
    <row r="143" spans="1:39" ht="159" customHeight="1" x14ac:dyDescent="0.2">
      <c r="A143" s="5"/>
      <c r="B143" s="76">
        <v>400000000</v>
      </c>
      <c r="C143" s="76">
        <v>401000000</v>
      </c>
      <c r="D143" s="76">
        <v>401000000</v>
      </c>
      <c r="E143" s="76">
        <v>401000000</v>
      </c>
      <c r="F143" s="77">
        <v>401000016</v>
      </c>
      <c r="G143" s="6">
        <v>982</v>
      </c>
      <c r="H143" s="6">
        <v>3</v>
      </c>
      <c r="I143" s="77">
        <v>9</v>
      </c>
      <c r="J143" s="4" t="s">
        <v>1670</v>
      </c>
      <c r="K143" s="6">
        <v>200</v>
      </c>
      <c r="L143" s="6"/>
      <c r="M143" s="6">
        <v>982260001</v>
      </c>
      <c r="N143" s="77" t="s">
        <v>1676</v>
      </c>
      <c r="O143" s="6" t="s">
        <v>1674</v>
      </c>
      <c r="P143" s="6" t="s">
        <v>1687</v>
      </c>
      <c r="Q143" s="6" t="s">
        <v>1686</v>
      </c>
      <c r="R143" s="6" t="s">
        <v>1685</v>
      </c>
      <c r="S143" s="6">
        <v>200</v>
      </c>
      <c r="T143" s="6" t="s">
        <v>1688</v>
      </c>
      <c r="U143" s="74">
        <v>401000016</v>
      </c>
      <c r="V143" s="72" t="s">
        <v>1674</v>
      </c>
      <c r="W143" s="72" t="s">
        <v>1687</v>
      </c>
      <c r="X143" s="72" t="s">
        <v>1686</v>
      </c>
      <c r="Y143" s="72" t="s">
        <v>1685</v>
      </c>
      <c r="Z143" s="73">
        <v>982</v>
      </c>
      <c r="AA143" s="41">
        <v>3</v>
      </c>
      <c r="AB143" s="41">
        <v>9</v>
      </c>
      <c r="AC143" s="42" t="s">
        <v>1670</v>
      </c>
      <c r="AD143" s="73">
        <v>200</v>
      </c>
      <c r="AE143" s="43"/>
      <c r="AF143" s="44"/>
      <c r="AG143" s="45">
        <v>11844.3</v>
      </c>
      <c r="AH143" s="44"/>
      <c r="AI143" s="45">
        <v>0</v>
      </c>
      <c r="AJ143" s="45">
        <v>0</v>
      </c>
      <c r="AK143" s="45">
        <v>0</v>
      </c>
      <c r="AL143" s="7">
        <v>600</v>
      </c>
      <c r="AM143" s="8"/>
    </row>
    <row r="144" spans="1:39" ht="160.5" customHeight="1" x14ac:dyDescent="0.2">
      <c r="A144" s="5"/>
      <c r="B144" s="76">
        <v>400000000</v>
      </c>
      <c r="C144" s="76">
        <v>401000000</v>
      </c>
      <c r="D144" s="76">
        <v>401000000</v>
      </c>
      <c r="E144" s="76">
        <v>401000000</v>
      </c>
      <c r="F144" s="77">
        <v>401000016</v>
      </c>
      <c r="G144" s="6">
        <v>982</v>
      </c>
      <c r="H144" s="6">
        <v>3</v>
      </c>
      <c r="I144" s="77">
        <v>10</v>
      </c>
      <c r="J144" s="4" t="s">
        <v>1670</v>
      </c>
      <c r="K144" s="6">
        <v>200</v>
      </c>
      <c r="L144" s="6"/>
      <c r="M144" s="6">
        <v>982260001</v>
      </c>
      <c r="N144" s="77" t="s">
        <v>1676</v>
      </c>
      <c r="O144" s="6" t="s">
        <v>1674</v>
      </c>
      <c r="P144" s="6" t="s">
        <v>1687</v>
      </c>
      <c r="Q144" s="6" t="s">
        <v>1686</v>
      </c>
      <c r="R144" s="6" t="s">
        <v>1685</v>
      </c>
      <c r="S144" s="6">
        <v>200</v>
      </c>
      <c r="T144" s="6" t="s">
        <v>1688</v>
      </c>
      <c r="U144" s="74">
        <v>401000016</v>
      </c>
      <c r="V144" s="72" t="s">
        <v>1674</v>
      </c>
      <c r="W144" s="72" t="s">
        <v>1687</v>
      </c>
      <c r="X144" s="72" t="s">
        <v>1686</v>
      </c>
      <c r="Y144" s="72" t="s">
        <v>1685</v>
      </c>
      <c r="Z144" s="73">
        <v>982</v>
      </c>
      <c r="AA144" s="41">
        <v>3</v>
      </c>
      <c r="AB144" s="41">
        <v>10</v>
      </c>
      <c r="AC144" s="42" t="s">
        <v>1670</v>
      </c>
      <c r="AD144" s="73">
        <v>200</v>
      </c>
      <c r="AE144" s="43"/>
      <c r="AF144" s="44"/>
      <c r="AG144" s="45">
        <v>0</v>
      </c>
      <c r="AH144" s="44"/>
      <c r="AI144" s="45">
        <v>49644.7</v>
      </c>
      <c r="AJ144" s="45">
        <v>49468.1</v>
      </c>
      <c r="AK144" s="45">
        <v>27732.6</v>
      </c>
      <c r="AL144" s="7">
        <v>600</v>
      </c>
      <c r="AM144" s="8"/>
    </row>
    <row r="145" spans="1:39" ht="114.75" customHeight="1" x14ac:dyDescent="0.2">
      <c r="A145" s="5"/>
      <c r="B145" s="76">
        <v>400000000</v>
      </c>
      <c r="C145" s="76">
        <v>401000000</v>
      </c>
      <c r="D145" s="76">
        <v>401000000</v>
      </c>
      <c r="E145" s="76">
        <v>401000000</v>
      </c>
      <c r="F145" s="77">
        <v>401000016</v>
      </c>
      <c r="G145" s="6">
        <v>982</v>
      </c>
      <c r="H145" s="6">
        <v>3</v>
      </c>
      <c r="I145" s="77">
        <v>10</v>
      </c>
      <c r="J145" s="4" t="s">
        <v>1681</v>
      </c>
      <c r="K145" s="6">
        <v>200</v>
      </c>
      <c r="L145" s="6"/>
      <c r="M145" s="6">
        <v>982339000</v>
      </c>
      <c r="N145" s="77" t="s">
        <v>1676</v>
      </c>
      <c r="O145" s="6" t="s">
        <v>1680</v>
      </c>
      <c r="P145" s="6" t="s">
        <v>1679</v>
      </c>
      <c r="Q145" s="6" t="s">
        <v>1678</v>
      </c>
      <c r="R145" s="6" t="s">
        <v>1677</v>
      </c>
      <c r="S145" s="6">
        <v>200</v>
      </c>
      <c r="T145" s="6" t="s">
        <v>1684</v>
      </c>
      <c r="U145" s="74">
        <v>401000016</v>
      </c>
      <c r="V145" s="72" t="s">
        <v>1680</v>
      </c>
      <c r="W145" s="72" t="s">
        <v>1679</v>
      </c>
      <c r="X145" s="72" t="s">
        <v>1678</v>
      </c>
      <c r="Y145" s="72" t="s">
        <v>1677</v>
      </c>
      <c r="Z145" s="73">
        <v>982</v>
      </c>
      <c r="AA145" s="41">
        <v>3</v>
      </c>
      <c r="AB145" s="41">
        <v>10</v>
      </c>
      <c r="AC145" s="42" t="s">
        <v>1681</v>
      </c>
      <c r="AD145" s="73">
        <v>200</v>
      </c>
      <c r="AE145" s="43"/>
      <c r="AF145" s="44"/>
      <c r="AG145" s="45">
        <v>33734.9</v>
      </c>
      <c r="AH145" s="44"/>
      <c r="AI145" s="45">
        <v>0</v>
      </c>
      <c r="AJ145" s="45">
        <v>0</v>
      </c>
      <c r="AK145" s="45">
        <v>0</v>
      </c>
      <c r="AL145" s="7">
        <v>600</v>
      </c>
      <c r="AM145" s="8"/>
    </row>
    <row r="146" spans="1:39" ht="114" customHeight="1" x14ac:dyDescent="0.2">
      <c r="A146" s="5"/>
      <c r="B146" s="76">
        <v>400000000</v>
      </c>
      <c r="C146" s="76">
        <v>401000000</v>
      </c>
      <c r="D146" s="76">
        <v>401000000</v>
      </c>
      <c r="E146" s="76">
        <v>401000000</v>
      </c>
      <c r="F146" s="77">
        <v>401000016</v>
      </c>
      <c r="G146" s="6">
        <v>992</v>
      </c>
      <c r="H146" s="6">
        <v>3</v>
      </c>
      <c r="I146" s="77">
        <v>10</v>
      </c>
      <c r="J146" s="4" t="s">
        <v>1670</v>
      </c>
      <c r="K146" s="6">
        <v>200</v>
      </c>
      <c r="L146" s="6"/>
      <c r="M146" s="6">
        <v>992271001</v>
      </c>
      <c r="N146" s="77" t="s">
        <v>1676</v>
      </c>
      <c r="O146" s="6" t="s">
        <v>1674</v>
      </c>
      <c r="P146" s="6" t="s">
        <v>1673</v>
      </c>
      <c r="Q146" s="6" t="s">
        <v>1672</v>
      </c>
      <c r="R146" s="6" t="s">
        <v>1671</v>
      </c>
      <c r="S146" s="6">
        <v>200</v>
      </c>
      <c r="T146" s="6" t="s">
        <v>1675</v>
      </c>
      <c r="U146" s="74">
        <v>401000016</v>
      </c>
      <c r="V146" s="72" t="s">
        <v>1674</v>
      </c>
      <c r="W146" s="72" t="s">
        <v>1673</v>
      </c>
      <c r="X146" s="72" t="s">
        <v>1672</v>
      </c>
      <c r="Y146" s="72" t="s">
        <v>1671</v>
      </c>
      <c r="Z146" s="73">
        <v>992</v>
      </c>
      <c r="AA146" s="41">
        <v>3</v>
      </c>
      <c r="AB146" s="41">
        <v>10</v>
      </c>
      <c r="AC146" s="42" t="s">
        <v>1670</v>
      </c>
      <c r="AD146" s="73">
        <v>200</v>
      </c>
      <c r="AE146" s="43"/>
      <c r="AF146" s="44"/>
      <c r="AG146" s="45">
        <v>11923.1</v>
      </c>
      <c r="AH146" s="44"/>
      <c r="AI146" s="45">
        <v>6049.6</v>
      </c>
      <c r="AJ146" s="45">
        <v>6049.6</v>
      </c>
      <c r="AK146" s="45">
        <v>6049.6</v>
      </c>
      <c r="AL146" s="7">
        <v>600</v>
      </c>
      <c r="AM146" s="8"/>
    </row>
    <row r="147" spans="1:39" ht="30" customHeight="1" x14ac:dyDescent="0.2">
      <c r="A147" s="5"/>
      <c r="B147" s="94">
        <v>401000019</v>
      </c>
      <c r="C147" s="94"/>
      <c r="D147" s="94"/>
      <c r="E147" s="94"/>
      <c r="F147" s="94"/>
      <c r="G147" s="26">
        <v>902</v>
      </c>
      <c r="H147" s="95"/>
      <c r="I147" s="95"/>
      <c r="J147" s="95"/>
      <c r="K147" s="95"/>
      <c r="L147" s="95"/>
      <c r="M147" s="95"/>
      <c r="N147" s="27" t="s">
        <v>1668</v>
      </c>
      <c r="O147" s="6" t="s">
        <v>1666</v>
      </c>
      <c r="P147" s="6" t="s">
        <v>1665</v>
      </c>
      <c r="Q147" s="6" t="s">
        <v>1664</v>
      </c>
      <c r="R147" s="6" t="s">
        <v>1663</v>
      </c>
      <c r="S147" s="6">
        <v>200</v>
      </c>
      <c r="T147" s="28"/>
      <c r="U147" s="37" t="s">
        <v>1669</v>
      </c>
      <c r="V147" s="60" t="s">
        <v>1668</v>
      </c>
      <c r="W147" s="60" t="s">
        <v>22</v>
      </c>
      <c r="X147" s="60" t="s">
        <v>22</v>
      </c>
      <c r="Y147" s="60" t="s">
        <v>22</v>
      </c>
      <c r="Z147" s="38" t="s">
        <v>22</v>
      </c>
      <c r="AA147" s="39" t="s">
        <v>22</v>
      </c>
      <c r="AB147" s="39" t="s">
        <v>22</v>
      </c>
      <c r="AC147" s="40" t="s">
        <v>22</v>
      </c>
      <c r="AD147" s="38" t="s">
        <v>22</v>
      </c>
      <c r="AE147" s="96"/>
      <c r="AF147" s="97"/>
      <c r="AG147" s="34">
        <v>1260</v>
      </c>
      <c r="AH147" s="35"/>
      <c r="AI147" s="36">
        <v>1260</v>
      </c>
      <c r="AJ147" s="36">
        <v>1260</v>
      </c>
      <c r="AK147" s="34">
        <v>1260</v>
      </c>
      <c r="AL147" s="10" t="s">
        <v>22</v>
      </c>
      <c r="AM147" s="8"/>
    </row>
    <row r="148" spans="1:39" ht="187.5" customHeight="1" x14ac:dyDescent="0.2">
      <c r="A148" s="5"/>
      <c r="B148" s="76">
        <v>400000000</v>
      </c>
      <c r="C148" s="76">
        <v>401000000</v>
      </c>
      <c r="D148" s="76">
        <v>401000000</v>
      </c>
      <c r="E148" s="76">
        <v>401000000</v>
      </c>
      <c r="F148" s="77">
        <v>401000019</v>
      </c>
      <c r="G148" s="6">
        <v>902</v>
      </c>
      <c r="H148" s="6">
        <v>3</v>
      </c>
      <c r="I148" s="77">
        <v>14</v>
      </c>
      <c r="J148" s="4" t="s">
        <v>1662</v>
      </c>
      <c r="K148" s="6">
        <v>200</v>
      </c>
      <c r="L148" s="6"/>
      <c r="M148" s="6">
        <v>902116001</v>
      </c>
      <c r="N148" s="77" t="s">
        <v>1668</v>
      </c>
      <c r="O148" s="6" t="s">
        <v>1666</v>
      </c>
      <c r="P148" s="6" t="s">
        <v>1665</v>
      </c>
      <c r="Q148" s="6" t="s">
        <v>1664</v>
      </c>
      <c r="R148" s="6" t="s">
        <v>1663</v>
      </c>
      <c r="S148" s="6">
        <v>200</v>
      </c>
      <c r="T148" s="6" t="s">
        <v>1667</v>
      </c>
      <c r="U148" s="74">
        <v>401000019</v>
      </c>
      <c r="V148" s="72" t="s">
        <v>1666</v>
      </c>
      <c r="W148" s="72" t="s">
        <v>1665</v>
      </c>
      <c r="X148" s="72" t="s">
        <v>1664</v>
      </c>
      <c r="Y148" s="72" t="s">
        <v>1663</v>
      </c>
      <c r="Z148" s="73">
        <v>902</v>
      </c>
      <c r="AA148" s="41">
        <v>3</v>
      </c>
      <c r="AB148" s="41">
        <v>14</v>
      </c>
      <c r="AC148" s="42" t="s">
        <v>1662</v>
      </c>
      <c r="AD148" s="73">
        <v>200</v>
      </c>
      <c r="AE148" s="43"/>
      <c r="AF148" s="44"/>
      <c r="AG148" s="45">
        <v>1260</v>
      </c>
      <c r="AH148" s="44"/>
      <c r="AI148" s="45">
        <v>1260</v>
      </c>
      <c r="AJ148" s="45">
        <v>1260</v>
      </c>
      <c r="AK148" s="45">
        <v>1260</v>
      </c>
      <c r="AL148" s="7">
        <v>600</v>
      </c>
      <c r="AM148" s="8"/>
    </row>
    <row r="149" spans="1:39" ht="41.25" customHeight="1" x14ac:dyDescent="0.2">
      <c r="A149" s="5"/>
      <c r="B149" s="94">
        <v>401000020</v>
      </c>
      <c r="C149" s="94"/>
      <c r="D149" s="94"/>
      <c r="E149" s="94"/>
      <c r="F149" s="94"/>
      <c r="G149" s="26">
        <v>902</v>
      </c>
      <c r="H149" s="95"/>
      <c r="I149" s="95"/>
      <c r="J149" s="95"/>
      <c r="K149" s="95"/>
      <c r="L149" s="95"/>
      <c r="M149" s="95"/>
      <c r="N149" s="27" t="s">
        <v>1650</v>
      </c>
      <c r="O149" s="6" t="s">
        <v>1649</v>
      </c>
      <c r="P149" s="6" t="s">
        <v>1648</v>
      </c>
      <c r="Q149" s="6" t="s">
        <v>798</v>
      </c>
      <c r="R149" s="6" t="s">
        <v>797</v>
      </c>
      <c r="S149" s="6">
        <v>0</v>
      </c>
      <c r="T149" s="28"/>
      <c r="U149" s="37" t="s">
        <v>1661</v>
      </c>
      <c r="V149" s="60" t="s">
        <v>1650</v>
      </c>
      <c r="W149" s="60" t="s">
        <v>22</v>
      </c>
      <c r="X149" s="60" t="s">
        <v>22</v>
      </c>
      <c r="Y149" s="60" t="s">
        <v>22</v>
      </c>
      <c r="Z149" s="38" t="s">
        <v>22</v>
      </c>
      <c r="AA149" s="39" t="s">
        <v>22</v>
      </c>
      <c r="AB149" s="39" t="s">
        <v>22</v>
      </c>
      <c r="AC149" s="40" t="s">
        <v>22</v>
      </c>
      <c r="AD149" s="38" t="s">
        <v>22</v>
      </c>
      <c r="AE149" s="96"/>
      <c r="AF149" s="97"/>
      <c r="AG149" s="34">
        <v>8234.6</v>
      </c>
      <c r="AH149" s="35"/>
      <c r="AI149" s="36">
        <v>11949</v>
      </c>
      <c r="AJ149" s="36">
        <v>12923.2</v>
      </c>
      <c r="AK149" s="34">
        <v>12925.2</v>
      </c>
      <c r="AL149" s="10" t="s">
        <v>22</v>
      </c>
      <c r="AM149" s="8"/>
    </row>
    <row r="150" spans="1:39" ht="152.25" customHeight="1" x14ac:dyDescent="0.2">
      <c r="A150" s="5"/>
      <c r="B150" s="76">
        <v>400000000</v>
      </c>
      <c r="C150" s="76">
        <v>401000000</v>
      </c>
      <c r="D150" s="76">
        <v>401000000</v>
      </c>
      <c r="E150" s="76">
        <v>401000000</v>
      </c>
      <c r="F150" s="77">
        <v>401000020</v>
      </c>
      <c r="G150" s="6">
        <v>902</v>
      </c>
      <c r="H150" s="6">
        <v>6</v>
      </c>
      <c r="I150" s="77">
        <v>3</v>
      </c>
      <c r="J150" s="4" t="s">
        <v>1653</v>
      </c>
      <c r="K150" s="6">
        <v>100</v>
      </c>
      <c r="L150" s="6"/>
      <c r="M150" s="6">
        <v>902158001</v>
      </c>
      <c r="N150" s="77" t="s">
        <v>1650</v>
      </c>
      <c r="O150" s="6" t="s">
        <v>1656</v>
      </c>
      <c r="P150" s="6" t="s">
        <v>1659</v>
      </c>
      <c r="Q150" s="6" t="s">
        <v>1658</v>
      </c>
      <c r="R150" s="6" t="s">
        <v>1657</v>
      </c>
      <c r="S150" s="6">
        <v>100</v>
      </c>
      <c r="T150" s="6" t="s">
        <v>1660</v>
      </c>
      <c r="U150" s="74">
        <v>401000020</v>
      </c>
      <c r="V150" s="72" t="s">
        <v>1656</v>
      </c>
      <c r="W150" s="72" t="s">
        <v>1659</v>
      </c>
      <c r="X150" s="72" t="s">
        <v>1658</v>
      </c>
      <c r="Y150" s="72" t="s">
        <v>1657</v>
      </c>
      <c r="Z150" s="73">
        <v>902</v>
      </c>
      <c r="AA150" s="41">
        <v>6</v>
      </c>
      <c r="AB150" s="41">
        <v>3</v>
      </c>
      <c r="AC150" s="42" t="s">
        <v>1653</v>
      </c>
      <c r="AD150" s="73">
        <v>100</v>
      </c>
      <c r="AE150" s="43"/>
      <c r="AF150" s="44"/>
      <c r="AG150" s="45">
        <v>6024</v>
      </c>
      <c r="AH150" s="44"/>
      <c r="AI150" s="45">
        <v>10006.4</v>
      </c>
      <c r="AJ150" s="45">
        <v>11030.1</v>
      </c>
      <c r="AK150" s="45">
        <v>11030.1</v>
      </c>
      <c r="AL150" s="7">
        <v>600</v>
      </c>
      <c r="AM150" s="8"/>
    </row>
    <row r="151" spans="1:39" ht="51.75" customHeight="1" x14ac:dyDescent="0.2">
      <c r="A151" s="5"/>
      <c r="B151" s="76">
        <v>400000000</v>
      </c>
      <c r="C151" s="76">
        <v>401000000</v>
      </c>
      <c r="D151" s="76">
        <v>401000000</v>
      </c>
      <c r="E151" s="76">
        <v>401000000</v>
      </c>
      <c r="F151" s="77">
        <v>401000020</v>
      </c>
      <c r="G151" s="6">
        <v>902</v>
      </c>
      <c r="H151" s="6">
        <v>6</v>
      </c>
      <c r="I151" s="77">
        <v>3</v>
      </c>
      <c r="J151" s="4" t="s">
        <v>1653</v>
      </c>
      <c r="K151" s="6">
        <v>200</v>
      </c>
      <c r="L151" s="6"/>
      <c r="M151" s="6">
        <v>902158002</v>
      </c>
      <c r="N151" s="77" t="s">
        <v>1650</v>
      </c>
      <c r="O151" s="6" t="s">
        <v>1656</v>
      </c>
      <c r="P151" s="6" t="s">
        <v>1652</v>
      </c>
      <c r="Q151" s="6" t="s">
        <v>1655</v>
      </c>
      <c r="R151" s="6" t="s">
        <v>1651</v>
      </c>
      <c r="S151" s="6">
        <v>200</v>
      </c>
      <c r="T151" s="6" t="s">
        <v>1654</v>
      </c>
      <c r="U151" s="98">
        <v>401000020</v>
      </c>
      <c r="V151" s="93" t="s">
        <v>1656</v>
      </c>
      <c r="W151" s="93" t="s">
        <v>1652</v>
      </c>
      <c r="X151" s="93" t="s">
        <v>1655</v>
      </c>
      <c r="Y151" s="93" t="s">
        <v>1651</v>
      </c>
      <c r="Z151" s="80">
        <v>902</v>
      </c>
      <c r="AA151" s="41">
        <v>6</v>
      </c>
      <c r="AB151" s="41">
        <v>3</v>
      </c>
      <c r="AC151" s="42" t="s">
        <v>1653</v>
      </c>
      <c r="AD151" s="73">
        <v>200</v>
      </c>
      <c r="AE151" s="43"/>
      <c r="AF151" s="44"/>
      <c r="AG151" s="45">
        <v>1515.7</v>
      </c>
      <c r="AH151" s="44"/>
      <c r="AI151" s="45">
        <v>1937.7</v>
      </c>
      <c r="AJ151" s="45">
        <v>1888.2</v>
      </c>
      <c r="AK151" s="45">
        <v>1890.2</v>
      </c>
      <c r="AL151" s="7">
        <v>600</v>
      </c>
      <c r="AM151" s="8"/>
    </row>
    <row r="152" spans="1:39" ht="63" customHeight="1" x14ac:dyDescent="0.2">
      <c r="A152" s="5"/>
      <c r="B152" s="76">
        <v>400000000</v>
      </c>
      <c r="C152" s="76">
        <v>401000000</v>
      </c>
      <c r="D152" s="76">
        <v>401000000</v>
      </c>
      <c r="E152" s="76">
        <v>401000000</v>
      </c>
      <c r="F152" s="77">
        <v>401000020</v>
      </c>
      <c r="G152" s="6">
        <v>902</v>
      </c>
      <c r="H152" s="6">
        <v>6</v>
      </c>
      <c r="I152" s="77">
        <v>3</v>
      </c>
      <c r="J152" s="4" t="s">
        <v>1653</v>
      </c>
      <c r="K152" s="6">
        <v>800</v>
      </c>
      <c r="L152" s="6"/>
      <c r="M152" s="6">
        <v>902158003</v>
      </c>
      <c r="N152" s="77" t="s">
        <v>1650</v>
      </c>
      <c r="O152" s="6" t="s">
        <v>1656</v>
      </c>
      <c r="P152" s="6" t="s">
        <v>1652</v>
      </c>
      <c r="Q152" s="6" t="s">
        <v>1655</v>
      </c>
      <c r="R152" s="6" t="s">
        <v>1651</v>
      </c>
      <c r="S152" s="6">
        <v>800</v>
      </c>
      <c r="T152" s="6" t="s">
        <v>1654</v>
      </c>
      <c r="U152" s="98"/>
      <c r="V152" s="93"/>
      <c r="W152" s="93"/>
      <c r="X152" s="93"/>
      <c r="Y152" s="93"/>
      <c r="Z152" s="80"/>
      <c r="AA152" s="41">
        <v>6</v>
      </c>
      <c r="AB152" s="41">
        <v>3</v>
      </c>
      <c r="AC152" s="42" t="s">
        <v>1653</v>
      </c>
      <c r="AD152" s="73">
        <v>800</v>
      </c>
      <c r="AE152" s="43"/>
      <c r="AF152" s="44"/>
      <c r="AG152" s="45">
        <v>4.9000000000000004</v>
      </c>
      <c r="AH152" s="44"/>
      <c r="AI152" s="45">
        <v>4.9000000000000004</v>
      </c>
      <c r="AJ152" s="45">
        <v>4.9000000000000004</v>
      </c>
      <c r="AK152" s="45">
        <v>4.9000000000000004</v>
      </c>
      <c r="AL152" s="7">
        <v>600</v>
      </c>
      <c r="AM152" s="8"/>
    </row>
    <row r="153" spans="1:39" ht="61.5" customHeight="1" x14ac:dyDescent="0.2">
      <c r="A153" s="5"/>
      <c r="B153" s="76">
        <v>400000000</v>
      </c>
      <c r="C153" s="76">
        <v>401000000</v>
      </c>
      <c r="D153" s="76">
        <v>401000000</v>
      </c>
      <c r="E153" s="76">
        <v>401000000</v>
      </c>
      <c r="F153" s="77">
        <v>401000020</v>
      </c>
      <c r="G153" s="6">
        <v>902</v>
      </c>
      <c r="H153" s="6">
        <v>6</v>
      </c>
      <c r="I153" s="77">
        <v>5</v>
      </c>
      <c r="J153" s="4" t="s">
        <v>1646</v>
      </c>
      <c r="K153" s="6">
        <v>100</v>
      </c>
      <c r="L153" s="6"/>
      <c r="M153" s="6">
        <v>902813001</v>
      </c>
      <c r="N153" s="77" t="s">
        <v>1650</v>
      </c>
      <c r="O153" s="6" t="s">
        <v>1649</v>
      </c>
      <c r="P153" s="6" t="s">
        <v>1648</v>
      </c>
      <c r="Q153" s="6" t="s">
        <v>798</v>
      </c>
      <c r="R153" s="6" t="s">
        <v>797</v>
      </c>
      <c r="S153" s="6">
        <v>100</v>
      </c>
      <c r="T153" s="6" t="s">
        <v>1647</v>
      </c>
      <c r="U153" s="98">
        <v>401000020</v>
      </c>
      <c r="V153" s="93" t="s">
        <v>1649</v>
      </c>
      <c r="W153" s="93" t="s">
        <v>1648</v>
      </c>
      <c r="X153" s="93" t="s">
        <v>798</v>
      </c>
      <c r="Y153" s="93" t="s">
        <v>797</v>
      </c>
      <c r="Z153" s="80">
        <v>902</v>
      </c>
      <c r="AA153" s="41">
        <v>6</v>
      </c>
      <c r="AB153" s="41">
        <v>5</v>
      </c>
      <c r="AC153" s="42" t="s">
        <v>1646</v>
      </c>
      <c r="AD153" s="73">
        <v>100</v>
      </c>
      <c r="AE153" s="43"/>
      <c r="AF153" s="44"/>
      <c r="AG153" s="45">
        <v>600</v>
      </c>
      <c r="AH153" s="44"/>
      <c r="AI153" s="45">
        <v>0</v>
      </c>
      <c r="AJ153" s="45">
        <v>0</v>
      </c>
      <c r="AK153" s="45">
        <v>0</v>
      </c>
      <c r="AL153" s="7">
        <v>600</v>
      </c>
      <c r="AM153" s="8"/>
    </row>
    <row r="154" spans="1:39" ht="56.25" customHeight="1" x14ac:dyDescent="0.2">
      <c r="A154" s="5"/>
      <c r="B154" s="76">
        <v>400000000</v>
      </c>
      <c r="C154" s="76">
        <v>401000000</v>
      </c>
      <c r="D154" s="76">
        <v>401000000</v>
      </c>
      <c r="E154" s="76">
        <v>401000000</v>
      </c>
      <c r="F154" s="77">
        <v>401000020</v>
      </c>
      <c r="G154" s="6">
        <v>902</v>
      </c>
      <c r="H154" s="6">
        <v>6</v>
      </c>
      <c r="I154" s="77">
        <v>5</v>
      </c>
      <c r="J154" s="4" t="s">
        <v>1646</v>
      </c>
      <c r="K154" s="6">
        <v>200</v>
      </c>
      <c r="L154" s="6"/>
      <c r="M154" s="6">
        <v>902813002</v>
      </c>
      <c r="N154" s="77" t="s">
        <v>1650</v>
      </c>
      <c r="O154" s="6" t="s">
        <v>1649</v>
      </c>
      <c r="P154" s="6" t="s">
        <v>1648</v>
      </c>
      <c r="Q154" s="6" t="s">
        <v>798</v>
      </c>
      <c r="R154" s="6" t="s">
        <v>797</v>
      </c>
      <c r="S154" s="6">
        <v>200</v>
      </c>
      <c r="T154" s="6" t="s">
        <v>1647</v>
      </c>
      <c r="U154" s="98"/>
      <c r="V154" s="93"/>
      <c r="W154" s="93"/>
      <c r="X154" s="93"/>
      <c r="Y154" s="93"/>
      <c r="Z154" s="80"/>
      <c r="AA154" s="41">
        <v>6</v>
      </c>
      <c r="AB154" s="41">
        <v>5</v>
      </c>
      <c r="AC154" s="42" t="s">
        <v>1646</v>
      </c>
      <c r="AD154" s="73">
        <v>200</v>
      </c>
      <c r="AE154" s="43"/>
      <c r="AF154" s="44"/>
      <c r="AG154" s="45">
        <v>90</v>
      </c>
      <c r="AH154" s="44"/>
      <c r="AI154" s="45">
        <v>0</v>
      </c>
      <c r="AJ154" s="45">
        <v>0</v>
      </c>
      <c r="AK154" s="45">
        <v>0</v>
      </c>
      <c r="AL154" s="7">
        <v>600</v>
      </c>
      <c r="AM154" s="8"/>
    </row>
    <row r="155" spans="1:39" ht="187.5" customHeight="1" x14ac:dyDescent="0.2">
      <c r="A155" s="5"/>
      <c r="B155" s="76"/>
      <c r="C155" s="76"/>
      <c r="D155" s="76"/>
      <c r="E155" s="76"/>
      <c r="F155" s="76"/>
      <c r="G155" s="26"/>
      <c r="H155" s="77"/>
      <c r="I155" s="77"/>
      <c r="J155" s="77"/>
      <c r="K155" s="77"/>
      <c r="L155" s="77"/>
      <c r="M155" s="77"/>
      <c r="N155" s="27"/>
      <c r="O155" s="6"/>
      <c r="P155" s="6"/>
      <c r="Q155" s="6"/>
      <c r="R155" s="6"/>
      <c r="S155" s="6"/>
      <c r="T155" s="28"/>
      <c r="U155" s="37" t="s">
        <v>1645</v>
      </c>
      <c r="V155" s="60" t="s">
        <v>1422</v>
      </c>
      <c r="W155" s="60" t="s">
        <v>22</v>
      </c>
      <c r="X155" s="60" t="s">
        <v>22</v>
      </c>
      <c r="Y155" s="60" t="s">
        <v>22</v>
      </c>
      <c r="Z155" s="38" t="s">
        <v>22</v>
      </c>
      <c r="AA155" s="39" t="s">
        <v>22</v>
      </c>
      <c r="AB155" s="39" t="s">
        <v>22</v>
      </c>
      <c r="AC155" s="40" t="s">
        <v>22</v>
      </c>
      <c r="AD155" s="38" t="s">
        <v>22</v>
      </c>
      <c r="AE155" s="96"/>
      <c r="AF155" s="97"/>
      <c r="AG155" s="34">
        <v>5734620.9000000004</v>
      </c>
      <c r="AH155" s="35"/>
      <c r="AI155" s="36">
        <f>AI156+AI157+AI158+AI159+AI160+AI161+AI162+AI163+AI164+AI165+AI166+AI167+AI168+AI169+AI170+AI171+AI172+AI173+AI174+AI175+AI176+AI177+AI178+AI179+AI180+AI181+AI182+AI183+AI184+AI185+AI186+AI187+AI188+AI189+AI190+AI191+AI192+AI193+AI194+AI195+AI196+AI197+AI198+AI199+AI200+AI201+AI202+AI203+AI204+AI205+AI206+AI207+AI208+AI209+AI210+AI211+AI212+AI213+AI214+AI215+AI216+AI217+AI218+AI219+AI220+AI221+AI222+AI223+AI224+AI225+AI226+AI227+AI228+AI229+AI230+AI231+AI232+AI233+AI234+AI235+AI236+AI237+AI238+AI239+AI240+AI241+AI242+AI243+AI244+AI245+AI246+AI247+AI248+AI249+AI250+AI251+AI252+AI253+AI254+AI255+AI256+AI257</f>
        <v>5449098.6999999974</v>
      </c>
      <c r="AJ155" s="36">
        <f>AJ156+AJ157+AJ158+AJ159+AJ160+AJ161+AJ162+AJ163+AJ164+AJ165+AJ166+AJ167+AJ168+AJ169+AJ170+AJ171+AJ172+AJ173+AJ174+AJ175+AJ176+AJ177+AJ178+AJ179+AJ180+AJ181+AJ182+AJ183+AJ184+AJ185+AJ186+AJ187+AJ188+AJ189+AJ190+AJ191+AJ192+AJ193+AJ194+AJ195+AJ196+AJ197+AJ198+AJ199+AJ200+AJ201+AJ202+AJ203+AJ204+AJ205+AJ206+AJ207+AJ208+AJ209+AJ210+AJ211+AJ212+AJ213+AJ214+AJ215+AJ216+AJ217+AJ218+AJ219+AJ220+AJ221+AJ222+AJ223+AJ224+AJ225+AJ226+AJ227+AJ228+AJ229+AJ230+AJ231+AJ232+AJ233+AJ234+AJ235+AJ236+AJ237+AJ238+AJ239+AJ240+AJ241+AJ242+AJ243+AJ244+AJ245+AJ246+AJ247+AJ248+AJ249+AJ250+AJ251+AJ252+AJ253+AJ254+AJ255+AJ256+AJ257</f>
        <v>4630123.6000000015</v>
      </c>
      <c r="AK155" s="36">
        <f t="shared" ref="AK155" si="0">AK156+AK157+AK158+AK159+AK160+AK161+AK162+AK163+AK164+AK165+AK166+AK167+AK168+AK169+AK170+AK171+AK172+AK173+AK174+AK175+AK176+AK177+AK178+AK179+AK180+AK181+AK182+AK183+AK184+AK185+AK186+AK187+AK188+AK189+AK190+AK191+AK192+AK193+AK194+AK195+AK196+AK197+AK198+AK199+AK200+AK201+AK202+AK203+AK204+AK205+AK206+AK207+AK208+AK209+AK210+AK211+AK212+AK213+AK214+AK215+AK216+AK217+AK218+AK219+AK220+AK221+AK222+AK223+AK224+AK225+AK226+AK227+AK228+AK229+AK230+AK231+AK232+AK233+AK234+AK235+AK236+AK237+AK238+AK239+AK240+AK241+AK242+AK243+AK244+AK245+AK246+AK247+AK248+AK249+AK250+AK251+AK252+AK253+AK254+AK255+AK256+AK257</f>
        <v>3830369.6999999988</v>
      </c>
      <c r="AL155" s="10"/>
      <c r="AM155" s="8"/>
    </row>
    <row r="156" spans="1:39" ht="53.25" customHeight="1" x14ac:dyDescent="0.2">
      <c r="A156" s="5"/>
      <c r="B156" s="76">
        <v>400000000</v>
      </c>
      <c r="C156" s="76">
        <v>401000000</v>
      </c>
      <c r="D156" s="76">
        <v>401000000</v>
      </c>
      <c r="E156" s="76">
        <v>401000000</v>
      </c>
      <c r="F156" s="77">
        <v>401000021</v>
      </c>
      <c r="G156" s="6">
        <v>918</v>
      </c>
      <c r="H156" s="6">
        <v>7</v>
      </c>
      <c r="I156" s="77">
        <v>1</v>
      </c>
      <c r="J156" s="4" t="s">
        <v>1583</v>
      </c>
      <c r="K156" s="6">
        <v>200</v>
      </c>
      <c r="L156" s="6"/>
      <c r="M156" s="6">
        <v>918165002</v>
      </c>
      <c r="N156" s="77" t="s">
        <v>1422</v>
      </c>
      <c r="O156" s="6" t="s">
        <v>1443</v>
      </c>
      <c r="P156" s="6" t="s">
        <v>1595</v>
      </c>
      <c r="Q156" s="6" t="s">
        <v>234</v>
      </c>
      <c r="R156" s="6" t="s">
        <v>233</v>
      </c>
      <c r="S156" s="6">
        <v>200</v>
      </c>
      <c r="T156" s="6" t="s">
        <v>1596</v>
      </c>
      <c r="U156" s="98">
        <v>401000021</v>
      </c>
      <c r="V156" s="93" t="s">
        <v>1443</v>
      </c>
      <c r="W156" s="93" t="s">
        <v>1595</v>
      </c>
      <c r="X156" s="93" t="s">
        <v>234</v>
      </c>
      <c r="Y156" s="93" t="s">
        <v>233</v>
      </c>
      <c r="Z156" s="80">
        <v>918</v>
      </c>
      <c r="AA156" s="41">
        <v>7</v>
      </c>
      <c r="AB156" s="41">
        <v>1</v>
      </c>
      <c r="AC156" s="42" t="s">
        <v>1583</v>
      </c>
      <c r="AD156" s="73">
        <v>200</v>
      </c>
      <c r="AE156" s="43"/>
      <c r="AF156" s="44"/>
      <c r="AG156" s="45">
        <v>2858.6</v>
      </c>
      <c r="AH156" s="44"/>
      <c r="AI156" s="45">
        <v>0</v>
      </c>
      <c r="AJ156" s="45">
        <v>0</v>
      </c>
      <c r="AK156" s="45">
        <v>0</v>
      </c>
      <c r="AL156" s="7">
        <v>600</v>
      </c>
      <c r="AM156" s="8"/>
    </row>
    <row r="157" spans="1:39" ht="72.75" customHeight="1" x14ac:dyDescent="0.2">
      <c r="A157" s="5"/>
      <c r="B157" s="76">
        <v>400000000</v>
      </c>
      <c r="C157" s="76">
        <v>401000000</v>
      </c>
      <c r="D157" s="76">
        <v>401000000</v>
      </c>
      <c r="E157" s="76">
        <v>401000000</v>
      </c>
      <c r="F157" s="77">
        <v>401000021</v>
      </c>
      <c r="G157" s="6">
        <v>918</v>
      </c>
      <c r="H157" s="6">
        <v>7</v>
      </c>
      <c r="I157" s="77">
        <v>1</v>
      </c>
      <c r="J157" s="4" t="s">
        <v>1583</v>
      </c>
      <c r="K157" s="6">
        <v>400</v>
      </c>
      <c r="L157" s="6"/>
      <c r="M157" s="6">
        <v>918165001</v>
      </c>
      <c r="N157" s="77" t="s">
        <v>1422</v>
      </c>
      <c r="O157" s="6" t="s">
        <v>1443</v>
      </c>
      <c r="P157" s="6" t="s">
        <v>1595</v>
      </c>
      <c r="Q157" s="6" t="s">
        <v>234</v>
      </c>
      <c r="R157" s="6" t="s">
        <v>233</v>
      </c>
      <c r="S157" s="6">
        <v>400</v>
      </c>
      <c r="T157" s="6" t="s">
        <v>1596</v>
      </c>
      <c r="U157" s="98"/>
      <c r="V157" s="93"/>
      <c r="W157" s="93"/>
      <c r="X157" s="93"/>
      <c r="Y157" s="93"/>
      <c r="Z157" s="80"/>
      <c r="AA157" s="41">
        <v>7</v>
      </c>
      <c r="AB157" s="41">
        <v>1</v>
      </c>
      <c r="AC157" s="42" t="s">
        <v>1583</v>
      </c>
      <c r="AD157" s="73">
        <v>400</v>
      </c>
      <c r="AE157" s="43"/>
      <c r="AF157" s="44"/>
      <c r="AG157" s="45">
        <v>32479.7</v>
      </c>
      <c r="AH157" s="44"/>
      <c r="AI157" s="45">
        <v>0</v>
      </c>
      <c r="AJ157" s="45">
        <v>0</v>
      </c>
      <c r="AK157" s="45">
        <v>0</v>
      </c>
      <c r="AL157" s="7">
        <v>600</v>
      </c>
      <c r="AM157" s="8"/>
    </row>
    <row r="158" spans="1:39" ht="120.75" customHeight="1" x14ac:dyDescent="0.2">
      <c r="A158" s="5"/>
      <c r="B158" s="76">
        <v>400000000</v>
      </c>
      <c r="C158" s="76">
        <v>401000000</v>
      </c>
      <c r="D158" s="76">
        <v>401000000</v>
      </c>
      <c r="E158" s="76">
        <v>401000000</v>
      </c>
      <c r="F158" s="77">
        <v>401000021</v>
      </c>
      <c r="G158" s="6">
        <v>918</v>
      </c>
      <c r="H158" s="6">
        <v>7</v>
      </c>
      <c r="I158" s="77">
        <v>1</v>
      </c>
      <c r="J158" s="4" t="s">
        <v>1629</v>
      </c>
      <c r="K158" s="6">
        <v>400</v>
      </c>
      <c r="L158" s="6"/>
      <c r="M158" s="6">
        <v>918403002</v>
      </c>
      <c r="N158" s="77" t="s">
        <v>1422</v>
      </c>
      <c r="O158" s="6" t="s">
        <v>1622</v>
      </c>
      <c r="P158" s="6" t="s">
        <v>1595</v>
      </c>
      <c r="Q158" s="6" t="s">
        <v>234</v>
      </c>
      <c r="R158" s="6" t="s">
        <v>233</v>
      </c>
      <c r="S158" s="6">
        <v>400</v>
      </c>
      <c r="T158" s="6" t="s">
        <v>1623</v>
      </c>
      <c r="U158" s="74">
        <v>401000021</v>
      </c>
      <c r="V158" s="72" t="s">
        <v>1622</v>
      </c>
      <c r="W158" s="72" t="s">
        <v>1595</v>
      </c>
      <c r="X158" s="72" t="s">
        <v>234</v>
      </c>
      <c r="Y158" s="72" t="s">
        <v>233</v>
      </c>
      <c r="Z158" s="73">
        <v>918</v>
      </c>
      <c r="AA158" s="41">
        <v>7</v>
      </c>
      <c r="AB158" s="41">
        <v>1</v>
      </c>
      <c r="AC158" s="42" t="s">
        <v>1629</v>
      </c>
      <c r="AD158" s="73">
        <v>400</v>
      </c>
      <c r="AE158" s="43"/>
      <c r="AF158" s="44"/>
      <c r="AG158" s="45">
        <v>122151.6</v>
      </c>
      <c r="AH158" s="44"/>
      <c r="AI158" s="45">
        <v>0</v>
      </c>
      <c r="AJ158" s="45">
        <v>0</v>
      </c>
      <c r="AK158" s="45">
        <v>0</v>
      </c>
      <c r="AL158" s="7">
        <v>600</v>
      </c>
      <c r="AM158" s="8"/>
    </row>
    <row r="159" spans="1:39" ht="126.75" customHeight="1" x14ac:dyDescent="0.2">
      <c r="A159" s="5"/>
      <c r="B159" s="76">
        <v>400000000</v>
      </c>
      <c r="C159" s="76">
        <v>401000000</v>
      </c>
      <c r="D159" s="76">
        <v>401000000</v>
      </c>
      <c r="E159" s="76">
        <v>401000000</v>
      </c>
      <c r="F159" s="77">
        <v>401000021</v>
      </c>
      <c r="G159" s="6">
        <v>918</v>
      </c>
      <c r="H159" s="6">
        <v>7</v>
      </c>
      <c r="I159" s="77">
        <v>1</v>
      </c>
      <c r="J159" s="4" t="s">
        <v>1624</v>
      </c>
      <c r="K159" s="6">
        <v>200</v>
      </c>
      <c r="L159" s="6"/>
      <c r="M159" s="6">
        <v>918832001</v>
      </c>
      <c r="N159" s="77" t="s">
        <v>1422</v>
      </c>
      <c r="O159" s="6" t="s">
        <v>1565</v>
      </c>
      <c r="P159" s="6" t="s">
        <v>1595</v>
      </c>
      <c r="Q159" s="6" t="s">
        <v>234</v>
      </c>
      <c r="R159" s="6" t="s">
        <v>233</v>
      </c>
      <c r="S159" s="6">
        <v>200</v>
      </c>
      <c r="T159" s="6" t="s">
        <v>1625</v>
      </c>
      <c r="U159" s="74">
        <v>401000021</v>
      </c>
      <c r="V159" s="72" t="s">
        <v>1565</v>
      </c>
      <c r="W159" s="72" t="s">
        <v>1595</v>
      </c>
      <c r="X159" s="72" t="s">
        <v>234</v>
      </c>
      <c r="Y159" s="72" t="s">
        <v>233</v>
      </c>
      <c r="Z159" s="73">
        <v>918</v>
      </c>
      <c r="AA159" s="41">
        <v>7</v>
      </c>
      <c r="AB159" s="41">
        <v>1</v>
      </c>
      <c r="AC159" s="42" t="s">
        <v>1624</v>
      </c>
      <c r="AD159" s="73">
        <v>200</v>
      </c>
      <c r="AE159" s="43"/>
      <c r="AF159" s="44"/>
      <c r="AG159" s="45">
        <v>72894.2</v>
      </c>
      <c r="AH159" s="44"/>
      <c r="AI159" s="45">
        <v>0</v>
      </c>
      <c r="AJ159" s="45">
        <v>0</v>
      </c>
      <c r="AK159" s="45">
        <v>0</v>
      </c>
      <c r="AL159" s="7">
        <v>600</v>
      </c>
      <c r="AM159" s="8"/>
    </row>
    <row r="160" spans="1:39" ht="129" customHeight="1" x14ac:dyDescent="0.2">
      <c r="A160" s="5"/>
      <c r="B160" s="76">
        <v>400000000</v>
      </c>
      <c r="C160" s="76">
        <v>401000000</v>
      </c>
      <c r="D160" s="76">
        <v>401000000</v>
      </c>
      <c r="E160" s="76">
        <v>401000000</v>
      </c>
      <c r="F160" s="77">
        <v>401000021</v>
      </c>
      <c r="G160" s="6">
        <v>918</v>
      </c>
      <c r="H160" s="6">
        <v>7</v>
      </c>
      <c r="I160" s="77">
        <v>1</v>
      </c>
      <c r="J160" s="4" t="s">
        <v>1643</v>
      </c>
      <c r="K160" s="6">
        <v>200</v>
      </c>
      <c r="L160" s="6"/>
      <c r="M160" s="6">
        <v>918854001</v>
      </c>
      <c r="N160" s="77" t="s">
        <v>1422</v>
      </c>
      <c r="O160" s="6" t="s">
        <v>1559</v>
      </c>
      <c r="P160" s="6" t="s">
        <v>22</v>
      </c>
      <c r="Q160" s="6" t="s">
        <v>22</v>
      </c>
      <c r="R160" s="6" t="s">
        <v>22</v>
      </c>
      <c r="S160" s="6">
        <v>200</v>
      </c>
      <c r="T160" s="6" t="s">
        <v>1644</v>
      </c>
      <c r="U160" s="74">
        <v>401000021</v>
      </c>
      <c r="V160" s="72" t="s">
        <v>2155</v>
      </c>
      <c r="W160" s="72" t="s">
        <v>1595</v>
      </c>
      <c r="X160" s="72" t="s">
        <v>234</v>
      </c>
      <c r="Y160" s="72" t="s">
        <v>233</v>
      </c>
      <c r="Z160" s="73">
        <v>918</v>
      </c>
      <c r="AA160" s="41">
        <v>7</v>
      </c>
      <c r="AB160" s="41">
        <v>1</v>
      </c>
      <c r="AC160" s="42" t="s">
        <v>1643</v>
      </c>
      <c r="AD160" s="73">
        <v>200</v>
      </c>
      <c r="AE160" s="43"/>
      <c r="AF160" s="44"/>
      <c r="AG160" s="45">
        <v>4444.8999999999996</v>
      </c>
      <c r="AH160" s="44"/>
      <c r="AI160" s="45">
        <v>0</v>
      </c>
      <c r="AJ160" s="45">
        <v>0</v>
      </c>
      <c r="AK160" s="45">
        <v>0</v>
      </c>
      <c r="AL160" s="7">
        <v>600</v>
      </c>
      <c r="AM160" s="8"/>
    </row>
    <row r="161" spans="1:39" ht="125.25" customHeight="1" x14ac:dyDescent="0.2">
      <c r="A161" s="5"/>
      <c r="B161" s="76">
        <v>400000000</v>
      </c>
      <c r="C161" s="76">
        <v>401000000</v>
      </c>
      <c r="D161" s="76">
        <v>401000000</v>
      </c>
      <c r="E161" s="76">
        <v>401000000</v>
      </c>
      <c r="F161" s="77">
        <v>401000021</v>
      </c>
      <c r="G161" s="6">
        <v>918</v>
      </c>
      <c r="H161" s="6">
        <v>7</v>
      </c>
      <c r="I161" s="77">
        <v>1</v>
      </c>
      <c r="J161" s="4" t="s">
        <v>1621</v>
      </c>
      <c r="K161" s="6">
        <v>400</v>
      </c>
      <c r="L161" s="6"/>
      <c r="M161" s="6">
        <v>918403003</v>
      </c>
      <c r="N161" s="77" t="s">
        <v>1422</v>
      </c>
      <c r="O161" s="6" t="s">
        <v>1622</v>
      </c>
      <c r="P161" s="6" t="s">
        <v>1595</v>
      </c>
      <c r="Q161" s="6" t="s">
        <v>234</v>
      </c>
      <c r="R161" s="6" t="s">
        <v>233</v>
      </c>
      <c r="S161" s="6">
        <v>400</v>
      </c>
      <c r="T161" s="6" t="s">
        <v>1623</v>
      </c>
      <c r="U161" s="74">
        <v>401000021</v>
      </c>
      <c r="V161" s="72" t="s">
        <v>1622</v>
      </c>
      <c r="W161" s="72" t="s">
        <v>1595</v>
      </c>
      <c r="X161" s="72" t="s">
        <v>234</v>
      </c>
      <c r="Y161" s="72" t="s">
        <v>233</v>
      </c>
      <c r="Z161" s="73">
        <v>918</v>
      </c>
      <c r="AA161" s="41">
        <v>7</v>
      </c>
      <c r="AB161" s="41">
        <v>1</v>
      </c>
      <c r="AC161" s="42" t="s">
        <v>1621</v>
      </c>
      <c r="AD161" s="73">
        <v>400</v>
      </c>
      <c r="AE161" s="43"/>
      <c r="AF161" s="44"/>
      <c r="AG161" s="45">
        <v>14219.5</v>
      </c>
      <c r="AH161" s="44"/>
      <c r="AI161" s="45">
        <v>0</v>
      </c>
      <c r="AJ161" s="45">
        <v>0</v>
      </c>
      <c r="AK161" s="45">
        <v>0</v>
      </c>
      <c r="AL161" s="7">
        <v>600</v>
      </c>
      <c r="AM161" s="8"/>
    </row>
    <row r="162" spans="1:39" ht="129.75" customHeight="1" x14ac:dyDescent="0.2">
      <c r="A162" s="5"/>
      <c r="B162" s="76">
        <v>400000000</v>
      </c>
      <c r="C162" s="76">
        <v>401000000</v>
      </c>
      <c r="D162" s="76">
        <v>401000000</v>
      </c>
      <c r="E162" s="76">
        <v>401000000</v>
      </c>
      <c r="F162" s="77">
        <v>401000021</v>
      </c>
      <c r="G162" s="6">
        <v>918</v>
      </c>
      <c r="H162" s="6">
        <v>7</v>
      </c>
      <c r="I162" s="77">
        <v>1</v>
      </c>
      <c r="J162" s="4" t="s">
        <v>1641</v>
      </c>
      <c r="K162" s="6">
        <v>400</v>
      </c>
      <c r="L162" s="6"/>
      <c r="M162" s="6">
        <v>918807001</v>
      </c>
      <c r="N162" s="77" t="s">
        <v>1422</v>
      </c>
      <c r="O162" s="6" t="s">
        <v>1634</v>
      </c>
      <c r="P162" s="6" t="s">
        <v>1595</v>
      </c>
      <c r="Q162" s="6" t="s">
        <v>234</v>
      </c>
      <c r="R162" s="6" t="s">
        <v>233</v>
      </c>
      <c r="S162" s="6">
        <v>400</v>
      </c>
      <c r="T162" s="6" t="s">
        <v>1642</v>
      </c>
      <c r="U162" s="74">
        <v>401000021</v>
      </c>
      <c r="V162" s="72" t="s">
        <v>1634</v>
      </c>
      <c r="W162" s="72" t="s">
        <v>1595</v>
      </c>
      <c r="X162" s="72" t="s">
        <v>234</v>
      </c>
      <c r="Y162" s="72" t="s">
        <v>233</v>
      </c>
      <c r="Z162" s="73">
        <v>918</v>
      </c>
      <c r="AA162" s="41">
        <v>7</v>
      </c>
      <c r="AB162" s="41">
        <v>1</v>
      </c>
      <c r="AC162" s="42" t="s">
        <v>1641</v>
      </c>
      <c r="AD162" s="73">
        <v>400</v>
      </c>
      <c r="AE162" s="43"/>
      <c r="AF162" s="44"/>
      <c r="AG162" s="45">
        <v>23354.2</v>
      </c>
      <c r="AH162" s="44"/>
      <c r="AI162" s="45">
        <v>0</v>
      </c>
      <c r="AJ162" s="45">
        <v>0</v>
      </c>
      <c r="AK162" s="45">
        <v>0</v>
      </c>
      <c r="AL162" s="7">
        <v>600</v>
      </c>
      <c r="AM162" s="8"/>
    </row>
    <row r="163" spans="1:39" ht="136.5" customHeight="1" x14ac:dyDescent="0.2">
      <c r="A163" s="5"/>
      <c r="B163" s="76">
        <v>400000000</v>
      </c>
      <c r="C163" s="76">
        <v>401000000</v>
      </c>
      <c r="D163" s="76">
        <v>401000000</v>
      </c>
      <c r="E163" s="76">
        <v>401000000</v>
      </c>
      <c r="F163" s="77">
        <v>401000021</v>
      </c>
      <c r="G163" s="6">
        <v>918</v>
      </c>
      <c r="H163" s="6">
        <v>7</v>
      </c>
      <c r="I163" s="77">
        <v>1</v>
      </c>
      <c r="J163" s="4" t="s">
        <v>1614</v>
      </c>
      <c r="K163" s="6">
        <v>400</v>
      </c>
      <c r="L163" s="6"/>
      <c r="M163" s="6">
        <v>918789001</v>
      </c>
      <c r="N163" s="77" t="s">
        <v>1422</v>
      </c>
      <c r="O163" s="6" t="s">
        <v>1616</v>
      </c>
      <c r="P163" s="6" t="s">
        <v>1608</v>
      </c>
      <c r="Q163" s="6" t="s">
        <v>234</v>
      </c>
      <c r="R163" s="6" t="s">
        <v>233</v>
      </c>
      <c r="S163" s="6">
        <v>400</v>
      </c>
      <c r="T163" s="6" t="s">
        <v>1615</v>
      </c>
      <c r="U163" s="74">
        <v>401000021</v>
      </c>
      <c r="V163" s="72" t="s">
        <v>1616</v>
      </c>
      <c r="W163" s="72" t="s">
        <v>1608</v>
      </c>
      <c r="X163" s="72" t="s">
        <v>234</v>
      </c>
      <c r="Y163" s="72" t="s">
        <v>233</v>
      </c>
      <c r="Z163" s="73">
        <v>918</v>
      </c>
      <c r="AA163" s="41">
        <v>7</v>
      </c>
      <c r="AB163" s="41">
        <v>1</v>
      </c>
      <c r="AC163" s="42" t="s">
        <v>1614</v>
      </c>
      <c r="AD163" s="73">
        <v>400</v>
      </c>
      <c r="AE163" s="43"/>
      <c r="AF163" s="44"/>
      <c r="AG163" s="45">
        <v>195.3</v>
      </c>
      <c r="AH163" s="44"/>
      <c r="AI163" s="45">
        <v>0</v>
      </c>
      <c r="AJ163" s="45">
        <v>0</v>
      </c>
      <c r="AK163" s="45">
        <v>0</v>
      </c>
      <c r="AL163" s="7">
        <v>600</v>
      </c>
      <c r="AM163" s="8"/>
    </row>
    <row r="164" spans="1:39" ht="132" customHeight="1" x14ac:dyDescent="0.2">
      <c r="A164" s="5"/>
      <c r="B164" s="76">
        <v>400000000</v>
      </c>
      <c r="C164" s="76">
        <v>401000000</v>
      </c>
      <c r="D164" s="76">
        <v>401000000</v>
      </c>
      <c r="E164" s="76">
        <v>401000000</v>
      </c>
      <c r="F164" s="77">
        <v>401000021</v>
      </c>
      <c r="G164" s="6">
        <v>918</v>
      </c>
      <c r="H164" s="6">
        <v>7</v>
      </c>
      <c r="I164" s="77">
        <v>1</v>
      </c>
      <c r="J164" s="4" t="s">
        <v>1611</v>
      </c>
      <c r="K164" s="6">
        <v>400</v>
      </c>
      <c r="L164" s="6"/>
      <c r="M164" s="6">
        <v>918930001</v>
      </c>
      <c r="N164" s="77" t="s">
        <v>1422</v>
      </c>
      <c r="O164" s="6" t="s">
        <v>1612</v>
      </c>
      <c r="P164" s="6" t="s">
        <v>22</v>
      </c>
      <c r="Q164" s="6" t="s">
        <v>22</v>
      </c>
      <c r="R164" s="6" t="s">
        <v>22</v>
      </c>
      <c r="S164" s="6">
        <v>400</v>
      </c>
      <c r="T164" s="6" t="s">
        <v>1613</v>
      </c>
      <c r="U164" s="74">
        <v>401000021</v>
      </c>
      <c r="V164" s="72" t="s">
        <v>1612</v>
      </c>
      <c r="W164" s="64" t="s">
        <v>1608</v>
      </c>
      <c r="X164" s="64" t="s">
        <v>234</v>
      </c>
      <c r="Y164" s="64" t="s">
        <v>233</v>
      </c>
      <c r="Z164" s="73">
        <v>918</v>
      </c>
      <c r="AA164" s="41">
        <v>7</v>
      </c>
      <c r="AB164" s="41">
        <v>1</v>
      </c>
      <c r="AC164" s="42" t="s">
        <v>1611</v>
      </c>
      <c r="AD164" s="73">
        <v>400</v>
      </c>
      <c r="AE164" s="43"/>
      <c r="AF164" s="44"/>
      <c r="AG164" s="45">
        <v>0</v>
      </c>
      <c r="AH164" s="44"/>
      <c r="AI164" s="45">
        <v>4013.3</v>
      </c>
      <c r="AJ164" s="45">
        <v>0</v>
      </c>
      <c r="AK164" s="45">
        <v>0</v>
      </c>
      <c r="AL164" s="7">
        <v>600</v>
      </c>
      <c r="AM164" s="8"/>
    </row>
    <row r="165" spans="1:39" ht="40.5" customHeight="1" x14ac:dyDescent="0.2">
      <c r="A165" s="5"/>
      <c r="B165" s="76">
        <v>400000000</v>
      </c>
      <c r="C165" s="76">
        <v>401000000</v>
      </c>
      <c r="D165" s="76">
        <v>401000000</v>
      </c>
      <c r="E165" s="76">
        <v>401000000</v>
      </c>
      <c r="F165" s="77">
        <v>401000021</v>
      </c>
      <c r="G165" s="6">
        <v>918</v>
      </c>
      <c r="H165" s="6">
        <v>7</v>
      </c>
      <c r="I165" s="77">
        <v>1</v>
      </c>
      <c r="J165" s="4" t="s">
        <v>1610</v>
      </c>
      <c r="K165" s="6">
        <v>400</v>
      </c>
      <c r="L165" s="6"/>
      <c r="M165" s="6">
        <v>918768001</v>
      </c>
      <c r="N165" s="77" t="s">
        <v>1422</v>
      </c>
      <c r="O165" s="6" t="s">
        <v>1609</v>
      </c>
      <c r="P165" s="6" t="s">
        <v>1608</v>
      </c>
      <c r="Q165" s="6" t="s">
        <v>234</v>
      </c>
      <c r="R165" s="6" t="s">
        <v>233</v>
      </c>
      <c r="S165" s="6">
        <v>400</v>
      </c>
      <c r="T165" s="6" t="s">
        <v>1607</v>
      </c>
      <c r="U165" s="98">
        <v>401000021</v>
      </c>
      <c r="V165" s="93" t="s">
        <v>1609</v>
      </c>
      <c r="W165" s="93" t="s">
        <v>1608</v>
      </c>
      <c r="X165" s="93" t="s">
        <v>234</v>
      </c>
      <c r="Y165" s="93" t="s">
        <v>233</v>
      </c>
      <c r="Z165" s="80">
        <v>918</v>
      </c>
      <c r="AA165" s="41">
        <v>7</v>
      </c>
      <c r="AB165" s="41">
        <v>1</v>
      </c>
      <c r="AC165" s="42" t="s">
        <v>1610</v>
      </c>
      <c r="AD165" s="73">
        <v>400</v>
      </c>
      <c r="AE165" s="43"/>
      <c r="AF165" s="44"/>
      <c r="AG165" s="45">
        <v>91777.600000000006</v>
      </c>
      <c r="AH165" s="44"/>
      <c r="AI165" s="45">
        <v>0</v>
      </c>
      <c r="AJ165" s="45">
        <v>0</v>
      </c>
      <c r="AK165" s="45">
        <v>0</v>
      </c>
      <c r="AL165" s="7">
        <v>600</v>
      </c>
      <c r="AM165" s="8"/>
    </row>
    <row r="166" spans="1:39" ht="38.25" customHeight="1" x14ac:dyDescent="0.2">
      <c r="A166" s="5"/>
      <c r="B166" s="76">
        <v>400000000</v>
      </c>
      <c r="C166" s="76">
        <v>401000000</v>
      </c>
      <c r="D166" s="76">
        <v>401000000</v>
      </c>
      <c r="E166" s="76">
        <v>401000000</v>
      </c>
      <c r="F166" s="77">
        <v>401000021</v>
      </c>
      <c r="G166" s="6">
        <v>918</v>
      </c>
      <c r="H166" s="6">
        <v>7</v>
      </c>
      <c r="I166" s="77">
        <v>1</v>
      </c>
      <c r="J166" s="4" t="s">
        <v>1610</v>
      </c>
      <c r="K166" s="6">
        <v>400</v>
      </c>
      <c r="L166" s="6"/>
      <c r="M166" s="6">
        <v>918769001</v>
      </c>
      <c r="N166" s="77" t="s">
        <v>1422</v>
      </c>
      <c r="O166" s="6" t="s">
        <v>1609</v>
      </c>
      <c r="P166" s="6" t="s">
        <v>1608</v>
      </c>
      <c r="Q166" s="6" t="s">
        <v>234</v>
      </c>
      <c r="R166" s="6" t="s">
        <v>233</v>
      </c>
      <c r="S166" s="6">
        <v>400</v>
      </c>
      <c r="T166" s="6" t="s">
        <v>1607</v>
      </c>
      <c r="U166" s="98"/>
      <c r="V166" s="93"/>
      <c r="W166" s="93"/>
      <c r="X166" s="93"/>
      <c r="Y166" s="93"/>
      <c r="Z166" s="80"/>
      <c r="AA166" s="41">
        <v>7</v>
      </c>
      <c r="AB166" s="41">
        <v>1</v>
      </c>
      <c r="AC166" s="42" t="s">
        <v>1610</v>
      </c>
      <c r="AD166" s="73">
        <v>400</v>
      </c>
      <c r="AE166" s="43"/>
      <c r="AF166" s="44"/>
      <c r="AG166" s="45">
        <v>5858.2</v>
      </c>
      <c r="AH166" s="44"/>
      <c r="AI166" s="45">
        <v>0</v>
      </c>
      <c r="AJ166" s="45">
        <v>0</v>
      </c>
      <c r="AK166" s="45">
        <v>0</v>
      </c>
      <c r="AL166" s="7">
        <v>600</v>
      </c>
      <c r="AM166" s="8"/>
    </row>
    <row r="167" spans="1:39" ht="50.25" customHeight="1" x14ac:dyDescent="0.2">
      <c r="A167" s="5"/>
      <c r="B167" s="76">
        <v>400000000</v>
      </c>
      <c r="C167" s="76">
        <v>401000000</v>
      </c>
      <c r="D167" s="76">
        <v>401000000</v>
      </c>
      <c r="E167" s="76">
        <v>401000000</v>
      </c>
      <c r="F167" s="77">
        <v>401000021</v>
      </c>
      <c r="G167" s="6">
        <v>918</v>
      </c>
      <c r="H167" s="6">
        <v>7</v>
      </c>
      <c r="I167" s="77">
        <v>1</v>
      </c>
      <c r="J167" s="4" t="s">
        <v>1606</v>
      </c>
      <c r="K167" s="6">
        <v>400</v>
      </c>
      <c r="L167" s="6"/>
      <c r="M167" s="6">
        <v>918769001</v>
      </c>
      <c r="N167" s="77" t="s">
        <v>1422</v>
      </c>
      <c r="O167" s="6" t="s">
        <v>1609</v>
      </c>
      <c r="P167" s="6" t="s">
        <v>1608</v>
      </c>
      <c r="Q167" s="6" t="s">
        <v>234</v>
      </c>
      <c r="R167" s="6" t="s">
        <v>233</v>
      </c>
      <c r="S167" s="6">
        <v>400</v>
      </c>
      <c r="T167" s="6" t="s">
        <v>1607</v>
      </c>
      <c r="U167" s="98"/>
      <c r="V167" s="93"/>
      <c r="W167" s="93"/>
      <c r="X167" s="93"/>
      <c r="Y167" s="93"/>
      <c r="Z167" s="80"/>
      <c r="AA167" s="41">
        <v>7</v>
      </c>
      <c r="AB167" s="41">
        <v>1</v>
      </c>
      <c r="AC167" s="42" t="s">
        <v>1606</v>
      </c>
      <c r="AD167" s="73">
        <v>400</v>
      </c>
      <c r="AE167" s="43"/>
      <c r="AF167" s="44"/>
      <c r="AG167" s="45">
        <v>101219.2</v>
      </c>
      <c r="AH167" s="44"/>
      <c r="AI167" s="45">
        <f>373199.6+404154.2</f>
        <v>777353.8</v>
      </c>
      <c r="AJ167" s="45">
        <v>0</v>
      </c>
      <c r="AK167" s="45">
        <v>0</v>
      </c>
      <c r="AL167" s="7">
        <v>600</v>
      </c>
      <c r="AM167" s="8"/>
    </row>
    <row r="168" spans="1:39" ht="135" customHeight="1" x14ac:dyDescent="0.2">
      <c r="A168" s="5"/>
      <c r="B168" s="76">
        <v>400000000</v>
      </c>
      <c r="C168" s="76">
        <v>401000000</v>
      </c>
      <c r="D168" s="76">
        <v>401000000</v>
      </c>
      <c r="E168" s="76">
        <v>401000000</v>
      </c>
      <c r="F168" s="77">
        <v>401000021</v>
      </c>
      <c r="G168" s="6">
        <v>918</v>
      </c>
      <c r="H168" s="6">
        <v>7</v>
      </c>
      <c r="I168" s="77">
        <v>1</v>
      </c>
      <c r="J168" s="4" t="s">
        <v>1639</v>
      </c>
      <c r="K168" s="6">
        <v>400</v>
      </c>
      <c r="L168" s="6"/>
      <c r="M168" s="6">
        <v>918888001</v>
      </c>
      <c r="N168" s="77" t="s">
        <v>1422</v>
      </c>
      <c r="O168" s="6" t="s">
        <v>1155</v>
      </c>
      <c r="P168" s="6" t="s">
        <v>22</v>
      </c>
      <c r="Q168" s="6" t="s">
        <v>22</v>
      </c>
      <c r="R168" s="6" t="s">
        <v>22</v>
      </c>
      <c r="S168" s="6">
        <v>400</v>
      </c>
      <c r="T168" s="6" t="s">
        <v>1640</v>
      </c>
      <c r="U168" s="74">
        <v>401000021</v>
      </c>
      <c r="V168" s="72" t="s">
        <v>1155</v>
      </c>
      <c r="W168" s="64" t="s">
        <v>1608</v>
      </c>
      <c r="X168" s="64" t="s">
        <v>234</v>
      </c>
      <c r="Y168" s="64" t="s">
        <v>233</v>
      </c>
      <c r="Z168" s="73">
        <v>918</v>
      </c>
      <c r="AA168" s="41">
        <v>7</v>
      </c>
      <c r="AB168" s="41">
        <v>1</v>
      </c>
      <c r="AC168" s="42" t="s">
        <v>1639</v>
      </c>
      <c r="AD168" s="73">
        <v>400</v>
      </c>
      <c r="AE168" s="43"/>
      <c r="AF168" s="44"/>
      <c r="AG168" s="45">
        <v>0</v>
      </c>
      <c r="AH168" s="44"/>
      <c r="AI168" s="45">
        <v>4280.8</v>
      </c>
      <c r="AJ168" s="45">
        <v>17735.900000000001</v>
      </c>
      <c r="AK168" s="45">
        <v>0</v>
      </c>
      <c r="AL168" s="7">
        <v>600</v>
      </c>
      <c r="AM168" s="8"/>
    </row>
    <row r="169" spans="1:39" ht="30.75" customHeight="1" x14ac:dyDescent="0.2">
      <c r="A169" s="5"/>
      <c r="B169" s="76">
        <v>400000000</v>
      </c>
      <c r="C169" s="76">
        <v>401000000</v>
      </c>
      <c r="D169" s="76">
        <v>401000000</v>
      </c>
      <c r="E169" s="76">
        <v>401000000</v>
      </c>
      <c r="F169" s="77">
        <v>401000021</v>
      </c>
      <c r="G169" s="6">
        <v>918</v>
      </c>
      <c r="H169" s="6">
        <v>7</v>
      </c>
      <c r="I169" s="77">
        <v>1</v>
      </c>
      <c r="J169" s="4" t="s">
        <v>1638</v>
      </c>
      <c r="K169" s="6">
        <v>400</v>
      </c>
      <c r="L169" s="6"/>
      <c r="M169" s="6">
        <v>918889222</v>
      </c>
      <c r="N169" s="77" t="s">
        <v>1422</v>
      </c>
      <c r="O169" s="6" t="s">
        <v>1637</v>
      </c>
      <c r="P169" s="6" t="s">
        <v>22</v>
      </c>
      <c r="Q169" s="6" t="s">
        <v>22</v>
      </c>
      <c r="R169" s="6" t="s">
        <v>22</v>
      </c>
      <c r="S169" s="6">
        <v>400</v>
      </c>
      <c r="T169" s="6" t="s">
        <v>1636</v>
      </c>
      <c r="U169" s="98">
        <v>401000021</v>
      </c>
      <c r="V169" s="93" t="s">
        <v>1637</v>
      </c>
      <c r="W169" s="82" t="s">
        <v>1595</v>
      </c>
      <c r="X169" s="82" t="s">
        <v>234</v>
      </c>
      <c r="Y169" s="82" t="s">
        <v>233</v>
      </c>
      <c r="Z169" s="80">
        <v>918</v>
      </c>
      <c r="AA169" s="41">
        <v>7</v>
      </c>
      <c r="AB169" s="41">
        <v>1</v>
      </c>
      <c r="AC169" s="42" t="s">
        <v>1638</v>
      </c>
      <c r="AD169" s="73">
        <v>400</v>
      </c>
      <c r="AE169" s="43"/>
      <c r="AF169" s="44"/>
      <c r="AG169" s="45">
        <v>0</v>
      </c>
      <c r="AH169" s="44"/>
      <c r="AI169" s="45">
        <v>64309</v>
      </c>
      <c r="AJ169" s="45">
        <v>0</v>
      </c>
      <c r="AK169" s="45">
        <v>0</v>
      </c>
      <c r="AL169" s="7">
        <v>600</v>
      </c>
      <c r="AM169" s="8"/>
    </row>
    <row r="170" spans="1:39" ht="39.75" customHeight="1" x14ac:dyDescent="0.2">
      <c r="A170" s="5"/>
      <c r="B170" s="76"/>
      <c r="C170" s="76"/>
      <c r="D170" s="76"/>
      <c r="E170" s="76"/>
      <c r="F170" s="77"/>
      <c r="G170" s="6"/>
      <c r="H170" s="6"/>
      <c r="I170" s="77"/>
      <c r="J170" s="4"/>
      <c r="K170" s="6"/>
      <c r="L170" s="6"/>
      <c r="M170" s="6"/>
      <c r="N170" s="77"/>
      <c r="O170" s="6"/>
      <c r="P170" s="6"/>
      <c r="Q170" s="6"/>
      <c r="R170" s="6"/>
      <c r="S170" s="6"/>
      <c r="T170" s="6"/>
      <c r="U170" s="98"/>
      <c r="V170" s="93"/>
      <c r="W170" s="101"/>
      <c r="X170" s="101"/>
      <c r="Y170" s="101"/>
      <c r="Z170" s="80"/>
      <c r="AA170" s="41">
        <v>7</v>
      </c>
      <c r="AB170" s="41">
        <v>2</v>
      </c>
      <c r="AC170" s="42" t="s">
        <v>2143</v>
      </c>
      <c r="AD170" s="73">
        <v>400</v>
      </c>
      <c r="AE170" s="43"/>
      <c r="AF170" s="44"/>
      <c r="AG170" s="45">
        <v>0</v>
      </c>
      <c r="AH170" s="44"/>
      <c r="AI170" s="45">
        <v>235159.9</v>
      </c>
      <c r="AJ170" s="45">
        <v>231369.5</v>
      </c>
      <c r="AK170" s="45">
        <v>0</v>
      </c>
      <c r="AL170" s="7"/>
      <c r="AM170" s="8"/>
    </row>
    <row r="171" spans="1:39" ht="53.25" customHeight="1" x14ac:dyDescent="0.2">
      <c r="A171" s="5"/>
      <c r="B171" s="76">
        <v>400000000</v>
      </c>
      <c r="C171" s="76">
        <v>401000000</v>
      </c>
      <c r="D171" s="76">
        <v>401000000</v>
      </c>
      <c r="E171" s="76">
        <v>401000000</v>
      </c>
      <c r="F171" s="77">
        <v>401000021</v>
      </c>
      <c r="G171" s="6">
        <v>918</v>
      </c>
      <c r="H171" s="6">
        <v>7</v>
      </c>
      <c r="I171" s="77">
        <v>1</v>
      </c>
      <c r="J171" s="4" t="s">
        <v>1635</v>
      </c>
      <c r="K171" s="6">
        <v>400</v>
      </c>
      <c r="L171" s="6"/>
      <c r="M171" s="6">
        <v>918889001</v>
      </c>
      <c r="N171" s="77" t="s">
        <v>1422</v>
      </c>
      <c r="O171" s="6" t="s">
        <v>1637</v>
      </c>
      <c r="P171" s="6" t="s">
        <v>22</v>
      </c>
      <c r="Q171" s="6" t="s">
        <v>22</v>
      </c>
      <c r="R171" s="6" t="s">
        <v>22</v>
      </c>
      <c r="S171" s="6">
        <v>400</v>
      </c>
      <c r="T171" s="6" t="s">
        <v>1636</v>
      </c>
      <c r="U171" s="98"/>
      <c r="V171" s="93"/>
      <c r="W171" s="83"/>
      <c r="X171" s="83"/>
      <c r="Y171" s="83"/>
      <c r="Z171" s="80"/>
      <c r="AA171" s="41">
        <v>7</v>
      </c>
      <c r="AB171" s="41">
        <v>1</v>
      </c>
      <c r="AC171" s="42" t="s">
        <v>1635</v>
      </c>
      <c r="AD171" s="73">
        <v>400</v>
      </c>
      <c r="AE171" s="43"/>
      <c r="AF171" s="44"/>
      <c r="AG171" s="45">
        <v>0</v>
      </c>
      <c r="AH171" s="44"/>
      <c r="AI171" s="45">
        <v>23713.1</v>
      </c>
      <c r="AJ171" s="45">
        <v>28972.799999999999</v>
      </c>
      <c r="AK171" s="45">
        <v>34422</v>
      </c>
      <c r="AL171" s="7">
        <v>600</v>
      </c>
      <c r="AM171" s="8"/>
    </row>
    <row r="172" spans="1:39" ht="51" customHeight="1" x14ac:dyDescent="0.2">
      <c r="A172" s="5"/>
      <c r="B172" s="76">
        <v>400000000</v>
      </c>
      <c r="C172" s="76">
        <v>401000000</v>
      </c>
      <c r="D172" s="76">
        <v>401000000</v>
      </c>
      <c r="E172" s="76">
        <v>401000000</v>
      </c>
      <c r="F172" s="77">
        <v>401000021</v>
      </c>
      <c r="G172" s="6">
        <v>918</v>
      </c>
      <c r="H172" s="6">
        <v>7</v>
      </c>
      <c r="I172" s="77">
        <v>2</v>
      </c>
      <c r="J172" s="4" t="s">
        <v>1583</v>
      </c>
      <c r="K172" s="6">
        <v>200</v>
      </c>
      <c r="L172" s="6"/>
      <c r="M172" s="6">
        <v>918165002</v>
      </c>
      <c r="N172" s="77" t="s">
        <v>1422</v>
      </c>
      <c r="O172" s="6" t="s">
        <v>1443</v>
      </c>
      <c r="P172" s="6" t="s">
        <v>1595</v>
      </c>
      <c r="Q172" s="6" t="s">
        <v>234</v>
      </c>
      <c r="R172" s="6" t="s">
        <v>233</v>
      </c>
      <c r="S172" s="6">
        <v>200</v>
      </c>
      <c r="T172" s="6" t="s">
        <v>1596</v>
      </c>
      <c r="U172" s="98">
        <v>401000021</v>
      </c>
      <c r="V172" s="93" t="s">
        <v>1443</v>
      </c>
      <c r="W172" s="93" t="s">
        <v>1595</v>
      </c>
      <c r="X172" s="93" t="s">
        <v>234</v>
      </c>
      <c r="Y172" s="93" t="s">
        <v>233</v>
      </c>
      <c r="Z172" s="80">
        <v>918</v>
      </c>
      <c r="AA172" s="41">
        <v>7</v>
      </c>
      <c r="AB172" s="41">
        <v>2</v>
      </c>
      <c r="AC172" s="42" t="s">
        <v>1583</v>
      </c>
      <c r="AD172" s="73">
        <v>200</v>
      </c>
      <c r="AE172" s="43"/>
      <c r="AF172" s="44"/>
      <c r="AG172" s="45">
        <v>45130</v>
      </c>
      <c r="AH172" s="44"/>
      <c r="AI172" s="45">
        <v>0</v>
      </c>
      <c r="AJ172" s="45">
        <v>0</v>
      </c>
      <c r="AK172" s="45">
        <v>0</v>
      </c>
      <c r="AL172" s="7">
        <v>600</v>
      </c>
      <c r="AM172" s="8"/>
    </row>
    <row r="173" spans="1:39" ht="75" customHeight="1" x14ac:dyDescent="0.2">
      <c r="A173" s="5"/>
      <c r="B173" s="76">
        <v>400000000</v>
      </c>
      <c r="C173" s="76">
        <v>401000000</v>
      </c>
      <c r="D173" s="76">
        <v>401000000</v>
      </c>
      <c r="E173" s="76">
        <v>401000000</v>
      </c>
      <c r="F173" s="77">
        <v>401000021</v>
      </c>
      <c r="G173" s="6">
        <v>918</v>
      </c>
      <c r="H173" s="6">
        <v>7</v>
      </c>
      <c r="I173" s="77">
        <v>2</v>
      </c>
      <c r="J173" s="4" t="s">
        <v>1583</v>
      </c>
      <c r="K173" s="6">
        <v>400</v>
      </c>
      <c r="L173" s="6"/>
      <c r="M173" s="6">
        <v>918165001</v>
      </c>
      <c r="N173" s="77" t="s">
        <v>1422</v>
      </c>
      <c r="O173" s="6" t="s">
        <v>1443</v>
      </c>
      <c r="P173" s="6" t="s">
        <v>1595</v>
      </c>
      <c r="Q173" s="6" t="s">
        <v>234</v>
      </c>
      <c r="R173" s="6" t="s">
        <v>233</v>
      </c>
      <c r="S173" s="6">
        <v>400</v>
      </c>
      <c r="T173" s="6" t="s">
        <v>1596</v>
      </c>
      <c r="U173" s="98"/>
      <c r="V173" s="93"/>
      <c r="W173" s="93"/>
      <c r="X173" s="93"/>
      <c r="Y173" s="93"/>
      <c r="Z173" s="80"/>
      <c r="AA173" s="41">
        <v>7</v>
      </c>
      <c r="AB173" s="41">
        <v>2</v>
      </c>
      <c r="AC173" s="42" t="s">
        <v>1583</v>
      </c>
      <c r="AD173" s="73">
        <v>400</v>
      </c>
      <c r="AE173" s="43"/>
      <c r="AF173" s="44"/>
      <c r="AG173" s="45">
        <v>497779.20000000001</v>
      </c>
      <c r="AH173" s="44"/>
      <c r="AI173" s="45">
        <v>0</v>
      </c>
      <c r="AJ173" s="45">
        <v>0</v>
      </c>
      <c r="AK173" s="45">
        <v>0</v>
      </c>
      <c r="AL173" s="7">
        <v>600</v>
      </c>
      <c r="AM173" s="8"/>
    </row>
    <row r="174" spans="1:39" ht="131.25" customHeight="1" x14ac:dyDescent="0.2">
      <c r="A174" s="5"/>
      <c r="B174" s="76">
        <v>400000000</v>
      </c>
      <c r="C174" s="76">
        <v>401000000</v>
      </c>
      <c r="D174" s="76">
        <v>401000000</v>
      </c>
      <c r="E174" s="76">
        <v>401000000</v>
      </c>
      <c r="F174" s="77">
        <v>401000021</v>
      </c>
      <c r="G174" s="6">
        <v>918</v>
      </c>
      <c r="H174" s="6">
        <v>7</v>
      </c>
      <c r="I174" s="77">
        <v>2</v>
      </c>
      <c r="J174" s="4" t="s">
        <v>1632</v>
      </c>
      <c r="K174" s="6">
        <v>200</v>
      </c>
      <c r="L174" s="6"/>
      <c r="M174" s="6">
        <v>918834001</v>
      </c>
      <c r="N174" s="77" t="s">
        <v>1422</v>
      </c>
      <c r="O174" s="6" t="s">
        <v>1574</v>
      </c>
      <c r="P174" s="6" t="s">
        <v>1595</v>
      </c>
      <c r="Q174" s="6" t="s">
        <v>234</v>
      </c>
      <c r="R174" s="6" t="s">
        <v>233</v>
      </c>
      <c r="S174" s="6">
        <v>200</v>
      </c>
      <c r="T174" s="6" t="s">
        <v>1633</v>
      </c>
      <c r="U174" s="74">
        <v>401000021</v>
      </c>
      <c r="V174" s="72" t="s">
        <v>1574</v>
      </c>
      <c r="W174" s="72" t="s">
        <v>1595</v>
      </c>
      <c r="X174" s="72" t="s">
        <v>234</v>
      </c>
      <c r="Y174" s="72" t="s">
        <v>233</v>
      </c>
      <c r="Z174" s="73">
        <v>918</v>
      </c>
      <c r="AA174" s="41">
        <v>7</v>
      </c>
      <c r="AB174" s="41">
        <v>2</v>
      </c>
      <c r="AC174" s="42" t="s">
        <v>1632</v>
      </c>
      <c r="AD174" s="73">
        <v>200</v>
      </c>
      <c r="AE174" s="43"/>
      <c r="AF174" s="44"/>
      <c r="AG174" s="45">
        <v>114607.4</v>
      </c>
      <c r="AH174" s="44"/>
      <c r="AI174" s="45">
        <v>0</v>
      </c>
      <c r="AJ174" s="45">
        <v>0</v>
      </c>
      <c r="AK174" s="45">
        <v>0</v>
      </c>
      <c r="AL174" s="7">
        <v>600</v>
      </c>
      <c r="AM174" s="8"/>
    </row>
    <row r="175" spans="1:39" ht="137.25" customHeight="1" x14ac:dyDescent="0.2">
      <c r="A175" s="5"/>
      <c r="B175" s="76">
        <v>400000000</v>
      </c>
      <c r="C175" s="76">
        <v>401000000</v>
      </c>
      <c r="D175" s="76">
        <v>401000000</v>
      </c>
      <c r="E175" s="76">
        <v>401000000</v>
      </c>
      <c r="F175" s="77">
        <v>401000021</v>
      </c>
      <c r="G175" s="6">
        <v>918</v>
      </c>
      <c r="H175" s="6">
        <v>7</v>
      </c>
      <c r="I175" s="77">
        <v>2</v>
      </c>
      <c r="J175" s="4" t="s">
        <v>1579</v>
      </c>
      <c r="K175" s="6">
        <v>200</v>
      </c>
      <c r="L175" s="6"/>
      <c r="M175" s="6">
        <v>918856001</v>
      </c>
      <c r="N175" s="77" t="s">
        <v>1422</v>
      </c>
      <c r="O175" s="6" t="s">
        <v>1630</v>
      </c>
      <c r="P175" s="6" t="s">
        <v>22</v>
      </c>
      <c r="Q175" s="6" t="s">
        <v>22</v>
      </c>
      <c r="R175" s="6" t="s">
        <v>22</v>
      </c>
      <c r="S175" s="6">
        <v>200</v>
      </c>
      <c r="T175" s="6" t="s">
        <v>1631</v>
      </c>
      <c r="U175" s="74">
        <v>401000021</v>
      </c>
      <c r="V175" s="72" t="s">
        <v>1630</v>
      </c>
      <c r="W175" s="64" t="s">
        <v>1608</v>
      </c>
      <c r="X175" s="64" t="s">
        <v>234</v>
      </c>
      <c r="Y175" s="64" t="s">
        <v>233</v>
      </c>
      <c r="Z175" s="73">
        <v>918</v>
      </c>
      <c r="AA175" s="41">
        <v>7</v>
      </c>
      <c r="AB175" s="41">
        <v>2</v>
      </c>
      <c r="AC175" s="42" t="s">
        <v>1579</v>
      </c>
      <c r="AD175" s="73">
        <v>200</v>
      </c>
      <c r="AE175" s="43"/>
      <c r="AF175" s="44"/>
      <c r="AG175" s="45">
        <v>5794</v>
      </c>
      <c r="AH175" s="44"/>
      <c r="AI175" s="45">
        <v>0</v>
      </c>
      <c r="AJ175" s="45">
        <v>0</v>
      </c>
      <c r="AK175" s="45">
        <v>0</v>
      </c>
      <c r="AL175" s="7">
        <v>600</v>
      </c>
      <c r="AM175" s="8"/>
    </row>
    <row r="176" spans="1:39" ht="122.25" customHeight="1" x14ac:dyDescent="0.2">
      <c r="A176" s="5"/>
      <c r="B176" s="76">
        <v>400000000</v>
      </c>
      <c r="C176" s="76">
        <v>401000000</v>
      </c>
      <c r="D176" s="76">
        <v>401000000</v>
      </c>
      <c r="E176" s="76">
        <v>401000000</v>
      </c>
      <c r="F176" s="77">
        <v>401000021</v>
      </c>
      <c r="G176" s="6">
        <v>918</v>
      </c>
      <c r="H176" s="6">
        <v>7</v>
      </c>
      <c r="I176" s="77">
        <v>2</v>
      </c>
      <c r="J176" s="4" t="s">
        <v>1626</v>
      </c>
      <c r="K176" s="6">
        <v>200</v>
      </c>
      <c r="L176" s="6"/>
      <c r="M176" s="6">
        <v>918855001</v>
      </c>
      <c r="N176" s="77" t="s">
        <v>1422</v>
      </c>
      <c r="O176" s="6" t="s">
        <v>1627</v>
      </c>
      <c r="P176" s="6" t="s">
        <v>22</v>
      </c>
      <c r="Q176" s="6" t="s">
        <v>22</v>
      </c>
      <c r="R176" s="6" t="s">
        <v>22</v>
      </c>
      <c r="S176" s="6">
        <v>200</v>
      </c>
      <c r="T176" s="6" t="s">
        <v>1628</v>
      </c>
      <c r="U176" s="74">
        <v>401000021</v>
      </c>
      <c r="V176" s="72" t="s">
        <v>2156</v>
      </c>
      <c r="W176" s="72" t="s">
        <v>1595</v>
      </c>
      <c r="X176" s="72" t="s">
        <v>234</v>
      </c>
      <c r="Y176" s="72" t="s">
        <v>233</v>
      </c>
      <c r="Z176" s="73">
        <v>918</v>
      </c>
      <c r="AA176" s="41">
        <v>7</v>
      </c>
      <c r="AB176" s="41">
        <v>2</v>
      </c>
      <c r="AC176" s="42" t="s">
        <v>1626</v>
      </c>
      <c r="AD176" s="73">
        <v>200</v>
      </c>
      <c r="AE176" s="43"/>
      <c r="AF176" s="44"/>
      <c r="AG176" s="45">
        <v>43254.6</v>
      </c>
      <c r="AH176" s="44"/>
      <c r="AI176" s="45">
        <v>0</v>
      </c>
      <c r="AJ176" s="45">
        <v>0</v>
      </c>
      <c r="AK176" s="45">
        <v>0</v>
      </c>
      <c r="AL176" s="7">
        <v>600</v>
      </c>
      <c r="AM176" s="8"/>
    </row>
    <row r="177" spans="1:39" ht="125.25" customHeight="1" x14ac:dyDescent="0.2">
      <c r="A177" s="5"/>
      <c r="B177" s="76">
        <v>400000000</v>
      </c>
      <c r="C177" s="76">
        <v>401000000</v>
      </c>
      <c r="D177" s="76">
        <v>401000000</v>
      </c>
      <c r="E177" s="76">
        <v>401000000</v>
      </c>
      <c r="F177" s="77">
        <v>401000021</v>
      </c>
      <c r="G177" s="6">
        <v>918</v>
      </c>
      <c r="H177" s="6">
        <v>7</v>
      </c>
      <c r="I177" s="77">
        <v>2</v>
      </c>
      <c r="J177" s="4" t="s">
        <v>1624</v>
      </c>
      <c r="K177" s="6">
        <v>200</v>
      </c>
      <c r="L177" s="6"/>
      <c r="M177" s="6">
        <v>918832001</v>
      </c>
      <c r="N177" s="77" t="s">
        <v>1422</v>
      </c>
      <c r="O177" s="6" t="s">
        <v>1565</v>
      </c>
      <c r="P177" s="6" t="s">
        <v>1595</v>
      </c>
      <c r="Q177" s="6" t="s">
        <v>234</v>
      </c>
      <c r="R177" s="6" t="s">
        <v>233</v>
      </c>
      <c r="S177" s="6">
        <v>200</v>
      </c>
      <c r="T177" s="6" t="s">
        <v>1625</v>
      </c>
      <c r="U177" s="74">
        <v>401000021</v>
      </c>
      <c r="V177" s="72" t="s">
        <v>1565</v>
      </c>
      <c r="W177" s="72" t="s">
        <v>1595</v>
      </c>
      <c r="X177" s="72" t="s">
        <v>234</v>
      </c>
      <c r="Y177" s="72" t="s">
        <v>233</v>
      </c>
      <c r="Z177" s="73">
        <v>918</v>
      </c>
      <c r="AA177" s="41">
        <v>7</v>
      </c>
      <c r="AB177" s="41">
        <v>2</v>
      </c>
      <c r="AC177" s="42" t="s">
        <v>1624</v>
      </c>
      <c r="AD177" s="73">
        <v>200</v>
      </c>
      <c r="AE177" s="43"/>
      <c r="AF177" s="44"/>
      <c r="AG177" s="45">
        <v>9040.5</v>
      </c>
      <c r="AH177" s="44"/>
      <c r="AI177" s="45">
        <v>0</v>
      </c>
      <c r="AJ177" s="45">
        <v>0</v>
      </c>
      <c r="AK177" s="45">
        <v>0</v>
      </c>
      <c r="AL177" s="7">
        <v>600</v>
      </c>
      <c r="AM177" s="8"/>
    </row>
    <row r="178" spans="1:39" ht="129.75" customHeight="1" x14ac:dyDescent="0.2">
      <c r="A178" s="5"/>
      <c r="B178" s="76">
        <v>400000000</v>
      </c>
      <c r="C178" s="76">
        <v>401000000</v>
      </c>
      <c r="D178" s="76">
        <v>401000000</v>
      </c>
      <c r="E178" s="76">
        <v>401000000</v>
      </c>
      <c r="F178" s="77">
        <v>401000021</v>
      </c>
      <c r="G178" s="6">
        <v>918</v>
      </c>
      <c r="H178" s="6">
        <v>7</v>
      </c>
      <c r="I178" s="77">
        <v>2</v>
      </c>
      <c r="J178" s="4" t="s">
        <v>1621</v>
      </c>
      <c r="K178" s="6">
        <v>400</v>
      </c>
      <c r="L178" s="6"/>
      <c r="M178" s="6">
        <v>918403003</v>
      </c>
      <c r="N178" s="77" t="s">
        <v>1422</v>
      </c>
      <c r="O178" s="6" t="s">
        <v>1622</v>
      </c>
      <c r="P178" s="6" t="s">
        <v>1595</v>
      </c>
      <c r="Q178" s="6" t="s">
        <v>234</v>
      </c>
      <c r="R178" s="6" t="s">
        <v>233</v>
      </c>
      <c r="S178" s="6">
        <v>400</v>
      </c>
      <c r="T178" s="6" t="s">
        <v>1623</v>
      </c>
      <c r="U178" s="74">
        <v>401000021</v>
      </c>
      <c r="V178" s="72" t="s">
        <v>1622</v>
      </c>
      <c r="W178" s="72" t="s">
        <v>1595</v>
      </c>
      <c r="X178" s="72" t="s">
        <v>234</v>
      </c>
      <c r="Y178" s="72" t="s">
        <v>233</v>
      </c>
      <c r="Z178" s="73">
        <v>918</v>
      </c>
      <c r="AA178" s="41">
        <v>7</v>
      </c>
      <c r="AB178" s="41">
        <v>2</v>
      </c>
      <c r="AC178" s="42" t="s">
        <v>1621</v>
      </c>
      <c r="AD178" s="73">
        <v>400</v>
      </c>
      <c r="AE178" s="43"/>
      <c r="AF178" s="44"/>
      <c r="AG178" s="45">
        <v>2502</v>
      </c>
      <c r="AH178" s="44"/>
      <c r="AI178" s="45">
        <v>0</v>
      </c>
      <c r="AJ178" s="45">
        <v>0</v>
      </c>
      <c r="AK178" s="45">
        <v>0</v>
      </c>
      <c r="AL178" s="7">
        <v>600</v>
      </c>
      <c r="AM178" s="8"/>
    </row>
    <row r="179" spans="1:39" ht="44.25" customHeight="1" x14ac:dyDescent="0.2">
      <c r="A179" s="5"/>
      <c r="B179" s="76">
        <v>400000000</v>
      </c>
      <c r="C179" s="76">
        <v>401000000</v>
      </c>
      <c r="D179" s="76">
        <v>401000000</v>
      </c>
      <c r="E179" s="76">
        <v>401000000</v>
      </c>
      <c r="F179" s="77">
        <v>401000021</v>
      </c>
      <c r="G179" s="6">
        <v>918</v>
      </c>
      <c r="H179" s="6">
        <v>7</v>
      </c>
      <c r="I179" s="77">
        <v>2</v>
      </c>
      <c r="J179" s="4" t="s">
        <v>1620</v>
      </c>
      <c r="K179" s="6">
        <v>400</v>
      </c>
      <c r="L179" s="6"/>
      <c r="M179" s="6">
        <v>918685001</v>
      </c>
      <c r="N179" s="77" t="s">
        <v>1422</v>
      </c>
      <c r="O179" s="6" t="s">
        <v>1618</v>
      </c>
      <c r="P179" s="6" t="s">
        <v>1595</v>
      </c>
      <c r="Q179" s="6" t="s">
        <v>234</v>
      </c>
      <c r="R179" s="6" t="s">
        <v>233</v>
      </c>
      <c r="S179" s="6">
        <v>400</v>
      </c>
      <c r="T179" s="6" t="s">
        <v>1617</v>
      </c>
      <c r="U179" s="98">
        <v>401000021</v>
      </c>
      <c r="V179" s="93" t="s">
        <v>1618</v>
      </c>
      <c r="W179" s="93" t="s">
        <v>1595</v>
      </c>
      <c r="X179" s="93" t="s">
        <v>234</v>
      </c>
      <c r="Y179" s="93" t="s">
        <v>233</v>
      </c>
      <c r="Z179" s="80">
        <v>918</v>
      </c>
      <c r="AA179" s="41">
        <v>7</v>
      </c>
      <c r="AB179" s="41">
        <v>2</v>
      </c>
      <c r="AC179" s="42" t="s">
        <v>1620</v>
      </c>
      <c r="AD179" s="73">
        <v>400</v>
      </c>
      <c r="AE179" s="43"/>
      <c r="AF179" s="44"/>
      <c r="AG179" s="45">
        <v>443400.4</v>
      </c>
      <c r="AH179" s="44"/>
      <c r="AI179" s="45">
        <v>0</v>
      </c>
      <c r="AJ179" s="45">
        <v>0</v>
      </c>
      <c r="AK179" s="45">
        <v>0</v>
      </c>
      <c r="AL179" s="7">
        <v>600</v>
      </c>
      <c r="AM179" s="8"/>
    </row>
    <row r="180" spans="1:39" ht="76.5" customHeight="1" x14ac:dyDescent="0.2">
      <c r="A180" s="5"/>
      <c r="B180" s="76">
        <v>400000000</v>
      </c>
      <c r="C180" s="76">
        <v>401000000</v>
      </c>
      <c r="D180" s="76">
        <v>401000000</v>
      </c>
      <c r="E180" s="76">
        <v>401000000</v>
      </c>
      <c r="F180" s="77">
        <v>401000021</v>
      </c>
      <c r="G180" s="6">
        <v>918</v>
      </c>
      <c r="H180" s="6">
        <v>7</v>
      </c>
      <c r="I180" s="77">
        <v>2</v>
      </c>
      <c r="J180" s="4" t="s">
        <v>1619</v>
      </c>
      <c r="K180" s="6">
        <v>400</v>
      </c>
      <c r="L180" s="6"/>
      <c r="M180" s="6">
        <v>918693001</v>
      </c>
      <c r="N180" s="77" t="s">
        <v>1422</v>
      </c>
      <c r="O180" s="6" t="s">
        <v>1618</v>
      </c>
      <c r="P180" s="6" t="s">
        <v>1595</v>
      </c>
      <c r="Q180" s="6" t="s">
        <v>234</v>
      </c>
      <c r="R180" s="6" t="s">
        <v>233</v>
      </c>
      <c r="S180" s="6">
        <v>400</v>
      </c>
      <c r="T180" s="6" t="s">
        <v>1617</v>
      </c>
      <c r="U180" s="98"/>
      <c r="V180" s="93"/>
      <c r="W180" s="93"/>
      <c r="X180" s="93"/>
      <c r="Y180" s="93"/>
      <c r="Z180" s="80"/>
      <c r="AA180" s="41">
        <v>7</v>
      </c>
      <c r="AB180" s="41">
        <v>2</v>
      </c>
      <c r="AC180" s="42" t="s">
        <v>1619</v>
      </c>
      <c r="AD180" s="73">
        <v>400</v>
      </c>
      <c r="AE180" s="43"/>
      <c r="AF180" s="44"/>
      <c r="AG180" s="45">
        <v>81161.7</v>
      </c>
      <c r="AH180" s="44"/>
      <c r="AI180" s="45">
        <v>0</v>
      </c>
      <c r="AJ180" s="45">
        <v>0</v>
      </c>
      <c r="AK180" s="45">
        <v>0</v>
      </c>
      <c r="AL180" s="7">
        <v>600</v>
      </c>
      <c r="AM180" s="8"/>
    </row>
    <row r="181" spans="1:39" ht="126" customHeight="1" x14ac:dyDescent="0.2">
      <c r="A181" s="5"/>
      <c r="B181" s="76">
        <v>400000000</v>
      </c>
      <c r="C181" s="76">
        <v>401000000</v>
      </c>
      <c r="D181" s="76">
        <v>401000000</v>
      </c>
      <c r="E181" s="76">
        <v>401000000</v>
      </c>
      <c r="F181" s="77">
        <v>401000021</v>
      </c>
      <c r="G181" s="6">
        <v>918</v>
      </c>
      <c r="H181" s="6">
        <v>7</v>
      </c>
      <c r="I181" s="77">
        <v>2</v>
      </c>
      <c r="J181" s="4" t="s">
        <v>1611</v>
      </c>
      <c r="K181" s="6">
        <v>400</v>
      </c>
      <c r="L181" s="6"/>
      <c r="M181" s="6">
        <v>918930001</v>
      </c>
      <c r="N181" s="77" t="s">
        <v>1422</v>
      </c>
      <c r="O181" s="6" t="s">
        <v>1612</v>
      </c>
      <c r="P181" s="6" t="s">
        <v>22</v>
      </c>
      <c r="Q181" s="6" t="s">
        <v>22</v>
      </c>
      <c r="R181" s="6" t="s">
        <v>22</v>
      </c>
      <c r="S181" s="6">
        <v>400</v>
      </c>
      <c r="T181" s="6" t="s">
        <v>1613</v>
      </c>
      <c r="U181" s="74">
        <v>401000021</v>
      </c>
      <c r="V181" s="72" t="s">
        <v>1612</v>
      </c>
      <c r="W181" s="72" t="s">
        <v>1595</v>
      </c>
      <c r="X181" s="72" t="s">
        <v>234</v>
      </c>
      <c r="Y181" s="72" t="s">
        <v>233</v>
      </c>
      <c r="Z181" s="73">
        <v>918</v>
      </c>
      <c r="AA181" s="41">
        <v>7</v>
      </c>
      <c r="AB181" s="41">
        <v>2</v>
      </c>
      <c r="AC181" s="42" t="s">
        <v>1611</v>
      </c>
      <c r="AD181" s="73">
        <v>400</v>
      </c>
      <c r="AE181" s="43"/>
      <c r="AF181" s="44"/>
      <c r="AG181" s="45">
        <v>0</v>
      </c>
      <c r="AH181" s="44"/>
      <c r="AI181" s="45">
        <v>42250.9</v>
      </c>
      <c r="AJ181" s="45">
        <v>0</v>
      </c>
      <c r="AK181" s="45">
        <v>0</v>
      </c>
      <c r="AL181" s="7">
        <v>600</v>
      </c>
      <c r="AM181" s="8"/>
    </row>
    <row r="182" spans="1:39" ht="45" customHeight="1" x14ac:dyDescent="0.2">
      <c r="A182" s="5"/>
      <c r="B182" s="76">
        <v>400000000</v>
      </c>
      <c r="C182" s="76">
        <v>401000000</v>
      </c>
      <c r="D182" s="76">
        <v>401000000</v>
      </c>
      <c r="E182" s="76">
        <v>401000000</v>
      </c>
      <c r="F182" s="77">
        <v>401000021</v>
      </c>
      <c r="G182" s="6">
        <v>918</v>
      </c>
      <c r="H182" s="6">
        <v>7</v>
      </c>
      <c r="I182" s="77">
        <v>2</v>
      </c>
      <c r="J182" s="4" t="s">
        <v>1610</v>
      </c>
      <c r="K182" s="6">
        <v>400</v>
      </c>
      <c r="L182" s="6"/>
      <c r="M182" s="6">
        <v>918768001</v>
      </c>
      <c r="N182" s="77" t="s">
        <v>1422</v>
      </c>
      <c r="O182" s="6" t="s">
        <v>1609</v>
      </c>
      <c r="P182" s="6" t="s">
        <v>1608</v>
      </c>
      <c r="Q182" s="6" t="s">
        <v>234</v>
      </c>
      <c r="R182" s="6" t="s">
        <v>233</v>
      </c>
      <c r="S182" s="6">
        <v>400</v>
      </c>
      <c r="T182" s="6" t="s">
        <v>1607</v>
      </c>
      <c r="U182" s="98">
        <v>401000021</v>
      </c>
      <c r="V182" s="93" t="s">
        <v>1609</v>
      </c>
      <c r="W182" s="93" t="s">
        <v>1608</v>
      </c>
      <c r="X182" s="93" t="s">
        <v>234</v>
      </c>
      <c r="Y182" s="93" t="s">
        <v>233</v>
      </c>
      <c r="Z182" s="80">
        <v>918</v>
      </c>
      <c r="AA182" s="41">
        <v>7</v>
      </c>
      <c r="AB182" s="41">
        <v>2</v>
      </c>
      <c r="AC182" s="42" t="s">
        <v>1610</v>
      </c>
      <c r="AD182" s="73">
        <v>400</v>
      </c>
      <c r="AE182" s="43"/>
      <c r="AF182" s="44"/>
      <c r="AG182" s="45">
        <v>473802.9</v>
      </c>
      <c r="AH182" s="44"/>
      <c r="AI182" s="45">
        <v>0</v>
      </c>
      <c r="AJ182" s="45">
        <v>0</v>
      </c>
      <c r="AK182" s="45">
        <v>0</v>
      </c>
      <c r="AL182" s="7">
        <v>600</v>
      </c>
      <c r="AM182" s="8"/>
    </row>
    <row r="183" spans="1:39" ht="39" customHeight="1" x14ac:dyDescent="0.2">
      <c r="A183" s="5"/>
      <c r="B183" s="76">
        <v>400000000</v>
      </c>
      <c r="C183" s="76">
        <v>401000000</v>
      </c>
      <c r="D183" s="76">
        <v>401000000</v>
      </c>
      <c r="E183" s="76">
        <v>401000000</v>
      </c>
      <c r="F183" s="77">
        <v>401000021</v>
      </c>
      <c r="G183" s="6">
        <v>918</v>
      </c>
      <c r="H183" s="6">
        <v>7</v>
      </c>
      <c r="I183" s="77">
        <v>2</v>
      </c>
      <c r="J183" s="4" t="s">
        <v>1610</v>
      </c>
      <c r="K183" s="6">
        <v>400</v>
      </c>
      <c r="L183" s="6"/>
      <c r="M183" s="6">
        <v>918769001</v>
      </c>
      <c r="N183" s="77" t="s">
        <v>1422</v>
      </c>
      <c r="O183" s="6" t="s">
        <v>1609</v>
      </c>
      <c r="P183" s="6" t="s">
        <v>1608</v>
      </c>
      <c r="Q183" s="6" t="s">
        <v>234</v>
      </c>
      <c r="R183" s="6" t="s">
        <v>233</v>
      </c>
      <c r="S183" s="6">
        <v>400</v>
      </c>
      <c r="T183" s="6" t="s">
        <v>1607</v>
      </c>
      <c r="U183" s="98"/>
      <c r="V183" s="93"/>
      <c r="W183" s="93"/>
      <c r="X183" s="93"/>
      <c r="Y183" s="93"/>
      <c r="Z183" s="80"/>
      <c r="AA183" s="41">
        <v>7</v>
      </c>
      <c r="AB183" s="41">
        <v>2</v>
      </c>
      <c r="AC183" s="42" t="s">
        <v>1610</v>
      </c>
      <c r="AD183" s="73">
        <v>400</v>
      </c>
      <c r="AE183" s="43"/>
      <c r="AF183" s="44"/>
      <c r="AG183" s="45">
        <v>30242.799999999999</v>
      </c>
      <c r="AH183" s="44"/>
      <c r="AI183" s="45">
        <v>0</v>
      </c>
      <c r="AJ183" s="45">
        <v>0</v>
      </c>
      <c r="AK183" s="45">
        <v>0</v>
      </c>
      <c r="AL183" s="7">
        <v>600</v>
      </c>
      <c r="AM183" s="8"/>
    </row>
    <row r="184" spans="1:39" ht="47.25" customHeight="1" x14ac:dyDescent="0.2">
      <c r="A184" s="5"/>
      <c r="B184" s="76">
        <v>400000000</v>
      </c>
      <c r="C184" s="76">
        <v>401000000</v>
      </c>
      <c r="D184" s="76">
        <v>401000000</v>
      </c>
      <c r="E184" s="76">
        <v>401000000</v>
      </c>
      <c r="F184" s="77">
        <v>401000021</v>
      </c>
      <c r="G184" s="6">
        <v>918</v>
      </c>
      <c r="H184" s="6">
        <v>7</v>
      </c>
      <c r="I184" s="77">
        <v>2</v>
      </c>
      <c r="J184" s="4" t="s">
        <v>1606</v>
      </c>
      <c r="K184" s="6">
        <v>400</v>
      </c>
      <c r="L184" s="6"/>
      <c r="M184" s="6">
        <v>918768001</v>
      </c>
      <c r="N184" s="77" t="s">
        <v>1422</v>
      </c>
      <c r="O184" s="6" t="s">
        <v>1609</v>
      </c>
      <c r="P184" s="6" t="s">
        <v>1608</v>
      </c>
      <c r="Q184" s="6" t="s">
        <v>234</v>
      </c>
      <c r="R184" s="6" t="s">
        <v>233</v>
      </c>
      <c r="S184" s="6">
        <v>400</v>
      </c>
      <c r="T184" s="6" t="s">
        <v>1607</v>
      </c>
      <c r="U184" s="98"/>
      <c r="V184" s="93"/>
      <c r="W184" s="93"/>
      <c r="X184" s="93"/>
      <c r="Y184" s="93"/>
      <c r="Z184" s="80"/>
      <c r="AA184" s="41">
        <v>7</v>
      </c>
      <c r="AB184" s="41">
        <v>2</v>
      </c>
      <c r="AC184" s="42" t="s">
        <v>1606</v>
      </c>
      <c r="AD184" s="73">
        <v>400</v>
      </c>
      <c r="AE184" s="43"/>
      <c r="AF184" s="44"/>
      <c r="AG184" s="45">
        <v>0</v>
      </c>
      <c r="AH184" s="44"/>
      <c r="AI184" s="45">
        <v>582989.1</v>
      </c>
      <c r="AJ184" s="45">
        <v>0</v>
      </c>
      <c r="AK184" s="45">
        <v>0</v>
      </c>
      <c r="AL184" s="7">
        <v>600</v>
      </c>
      <c r="AM184" s="8"/>
    </row>
    <row r="185" spans="1:39" ht="127.5" customHeight="1" x14ac:dyDescent="0.2">
      <c r="A185" s="5"/>
      <c r="B185" s="76">
        <v>400000000</v>
      </c>
      <c r="C185" s="76">
        <v>401000000</v>
      </c>
      <c r="D185" s="76">
        <v>401000000</v>
      </c>
      <c r="E185" s="76">
        <v>401000000</v>
      </c>
      <c r="F185" s="77">
        <v>401000021</v>
      </c>
      <c r="G185" s="6">
        <v>918</v>
      </c>
      <c r="H185" s="6">
        <v>7</v>
      </c>
      <c r="I185" s="77">
        <v>2</v>
      </c>
      <c r="J185" s="4" t="s">
        <v>1603</v>
      </c>
      <c r="K185" s="6">
        <v>400</v>
      </c>
      <c r="L185" s="6"/>
      <c r="M185" s="6">
        <v>918891001</v>
      </c>
      <c r="N185" s="77" t="s">
        <v>1422</v>
      </c>
      <c r="O185" s="6" t="s">
        <v>1337</v>
      </c>
      <c r="P185" s="6" t="s">
        <v>22</v>
      </c>
      <c r="Q185" s="6" t="s">
        <v>22</v>
      </c>
      <c r="R185" s="6" t="s">
        <v>22</v>
      </c>
      <c r="S185" s="6">
        <v>400</v>
      </c>
      <c r="T185" s="6" t="s">
        <v>1604</v>
      </c>
      <c r="U185" s="74">
        <v>401000021</v>
      </c>
      <c r="V185" s="72" t="s">
        <v>1337</v>
      </c>
      <c r="W185" s="72" t="s">
        <v>1595</v>
      </c>
      <c r="X185" s="72" t="s">
        <v>234</v>
      </c>
      <c r="Y185" s="72" t="s">
        <v>233</v>
      </c>
      <c r="Z185" s="73">
        <v>918</v>
      </c>
      <c r="AA185" s="41">
        <v>7</v>
      </c>
      <c r="AB185" s="41">
        <v>2</v>
      </c>
      <c r="AC185" s="42" t="s">
        <v>1603</v>
      </c>
      <c r="AD185" s="73">
        <v>400</v>
      </c>
      <c r="AE185" s="43"/>
      <c r="AF185" s="44"/>
      <c r="AG185" s="45">
        <v>0</v>
      </c>
      <c r="AH185" s="44"/>
      <c r="AI185" s="45">
        <v>10154.200000000001</v>
      </c>
      <c r="AJ185" s="45">
        <f>109756.4-5810.7</f>
        <v>103945.7</v>
      </c>
      <c r="AK185" s="45">
        <v>0</v>
      </c>
      <c r="AL185" s="7">
        <v>600</v>
      </c>
      <c r="AM185" s="8"/>
    </row>
    <row r="186" spans="1:39" ht="121.5" customHeight="1" x14ac:dyDescent="0.2">
      <c r="A186" s="5"/>
      <c r="B186" s="76">
        <v>400000000</v>
      </c>
      <c r="C186" s="76">
        <v>401000000</v>
      </c>
      <c r="D186" s="76">
        <v>401000000</v>
      </c>
      <c r="E186" s="76">
        <v>401000000</v>
      </c>
      <c r="F186" s="77">
        <v>401000021</v>
      </c>
      <c r="G186" s="6">
        <v>918</v>
      </c>
      <c r="H186" s="6">
        <v>7</v>
      </c>
      <c r="I186" s="77">
        <v>2</v>
      </c>
      <c r="J186" s="4" t="s">
        <v>1601</v>
      </c>
      <c r="K186" s="6">
        <v>400</v>
      </c>
      <c r="L186" s="6"/>
      <c r="M186" s="6">
        <v>918892001</v>
      </c>
      <c r="N186" s="77" t="s">
        <v>1422</v>
      </c>
      <c r="O186" s="6" t="s">
        <v>1334</v>
      </c>
      <c r="P186" s="6" t="s">
        <v>22</v>
      </c>
      <c r="Q186" s="6" t="s">
        <v>22</v>
      </c>
      <c r="R186" s="6" t="s">
        <v>22</v>
      </c>
      <c r="S186" s="6">
        <v>400</v>
      </c>
      <c r="T186" s="6" t="s">
        <v>1602</v>
      </c>
      <c r="U186" s="74">
        <v>401000021</v>
      </c>
      <c r="V186" s="72" t="s">
        <v>1334</v>
      </c>
      <c r="W186" s="72" t="s">
        <v>1595</v>
      </c>
      <c r="X186" s="72" t="s">
        <v>234</v>
      </c>
      <c r="Y186" s="72" t="s">
        <v>233</v>
      </c>
      <c r="Z186" s="73">
        <v>918</v>
      </c>
      <c r="AA186" s="41">
        <v>7</v>
      </c>
      <c r="AB186" s="41">
        <v>2</v>
      </c>
      <c r="AC186" s="42" t="s">
        <v>1601</v>
      </c>
      <c r="AD186" s="73">
        <v>400</v>
      </c>
      <c r="AE186" s="43"/>
      <c r="AF186" s="44"/>
      <c r="AG186" s="45">
        <v>0</v>
      </c>
      <c r="AH186" s="44"/>
      <c r="AI186" s="45">
        <f>47207.7-12305.8</f>
        <v>34901.899999999994</v>
      </c>
      <c r="AJ186" s="45">
        <f>49177.2-8071.5</f>
        <v>41105.699999999997</v>
      </c>
      <c r="AK186" s="45">
        <v>90298.8</v>
      </c>
      <c r="AL186" s="7">
        <v>600</v>
      </c>
      <c r="AM186" s="8"/>
    </row>
    <row r="187" spans="1:39" ht="44.25" customHeight="1" x14ac:dyDescent="0.2">
      <c r="A187" s="5"/>
      <c r="B187" s="76">
        <v>400000000</v>
      </c>
      <c r="C187" s="76">
        <v>401000000</v>
      </c>
      <c r="D187" s="76">
        <v>401000000</v>
      </c>
      <c r="E187" s="76">
        <v>401000000</v>
      </c>
      <c r="F187" s="77">
        <v>401000021</v>
      </c>
      <c r="G187" s="6">
        <v>918</v>
      </c>
      <c r="H187" s="6">
        <v>7</v>
      </c>
      <c r="I187" s="77">
        <v>2</v>
      </c>
      <c r="J187" s="4" t="s">
        <v>1600</v>
      </c>
      <c r="K187" s="6">
        <v>400</v>
      </c>
      <c r="L187" s="6"/>
      <c r="M187" s="6">
        <v>918893001</v>
      </c>
      <c r="N187" s="77" t="s">
        <v>1422</v>
      </c>
      <c r="O187" s="6" t="s">
        <v>1599</v>
      </c>
      <c r="P187" s="6" t="s">
        <v>22</v>
      </c>
      <c r="Q187" s="6" t="s">
        <v>22</v>
      </c>
      <c r="R187" s="6" t="s">
        <v>22</v>
      </c>
      <c r="S187" s="6">
        <v>400</v>
      </c>
      <c r="T187" s="6" t="s">
        <v>1598</v>
      </c>
      <c r="U187" s="98">
        <v>401000021</v>
      </c>
      <c r="V187" s="93" t="s">
        <v>1599</v>
      </c>
      <c r="W187" s="99" t="s">
        <v>1595</v>
      </c>
      <c r="X187" s="99" t="s">
        <v>234</v>
      </c>
      <c r="Y187" s="99" t="s">
        <v>233</v>
      </c>
      <c r="Z187" s="80">
        <v>918</v>
      </c>
      <c r="AA187" s="41">
        <v>7</v>
      </c>
      <c r="AB187" s="41">
        <v>2</v>
      </c>
      <c r="AC187" s="42" t="s">
        <v>1600</v>
      </c>
      <c r="AD187" s="73">
        <v>400</v>
      </c>
      <c r="AE187" s="43"/>
      <c r="AF187" s="44"/>
      <c r="AG187" s="45">
        <v>0</v>
      </c>
      <c r="AH187" s="44"/>
      <c r="AI187" s="45">
        <f>78933.1</f>
        <v>78933.100000000006</v>
      </c>
      <c r="AJ187" s="45">
        <v>511542.9</v>
      </c>
      <c r="AK187" s="45">
        <v>0</v>
      </c>
      <c r="AL187" s="7">
        <v>600</v>
      </c>
      <c r="AM187" s="8"/>
    </row>
    <row r="188" spans="1:39" ht="71.25" customHeight="1" x14ac:dyDescent="0.2">
      <c r="A188" s="5"/>
      <c r="B188" s="76">
        <v>400000000</v>
      </c>
      <c r="C188" s="76">
        <v>401000000</v>
      </c>
      <c r="D188" s="76">
        <v>401000000</v>
      </c>
      <c r="E188" s="76">
        <v>401000000</v>
      </c>
      <c r="F188" s="77">
        <v>401000021</v>
      </c>
      <c r="G188" s="6">
        <v>918</v>
      </c>
      <c r="H188" s="6">
        <v>7</v>
      </c>
      <c r="I188" s="77">
        <v>2</v>
      </c>
      <c r="J188" s="4" t="s">
        <v>1597</v>
      </c>
      <c r="K188" s="6">
        <v>400</v>
      </c>
      <c r="L188" s="6"/>
      <c r="M188" s="6">
        <v>918893333</v>
      </c>
      <c r="N188" s="77" t="s">
        <v>1422</v>
      </c>
      <c r="O188" s="6" t="s">
        <v>1599</v>
      </c>
      <c r="P188" s="6" t="s">
        <v>22</v>
      </c>
      <c r="Q188" s="6" t="s">
        <v>22</v>
      </c>
      <c r="R188" s="6" t="s">
        <v>22</v>
      </c>
      <c r="S188" s="6">
        <v>400</v>
      </c>
      <c r="T188" s="6" t="s">
        <v>1598</v>
      </c>
      <c r="U188" s="98"/>
      <c r="V188" s="93"/>
      <c r="W188" s="100"/>
      <c r="X188" s="100"/>
      <c r="Y188" s="100"/>
      <c r="Z188" s="80"/>
      <c r="AA188" s="41">
        <v>7</v>
      </c>
      <c r="AB188" s="41">
        <v>2</v>
      </c>
      <c r="AC188" s="42" t="s">
        <v>1597</v>
      </c>
      <c r="AD188" s="73">
        <v>400</v>
      </c>
      <c r="AE188" s="43"/>
      <c r="AF188" s="44"/>
      <c r="AG188" s="45">
        <v>0</v>
      </c>
      <c r="AH188" s="44"/>
      <c r="AI188" s="45">
        <v>207696.5</v>
      </c>
      <c r="AJ188" s="45">
        <v>5422.4</v>
      </c>
      <c r="AK188" s="45">
        <v>0</v>
      </c>
      <c r="AL188" s="7">
        <v>600</v>
      </c>
      <c r="AM188" s="8"/>
    </row>
    <row r="189" spans="1:39" ht="123" customHeight="1" x14ac:dyDescent="0.2">
      <c r="A189" s="5"/>
      <c r="B189" s="76">
        <v>400000000</v>
      </c>
      <c r="C189" s="76">
        <v>401000000</v>
      </c>
      <c r="D189" s="76">
        <v>401000000</v>
      </c>
      <c r="E189" s="76">
        <v>401000000</v>
      </c>
      <c r="F189" s="77">
        <v>401000021</v>
      </c>
      <c r="G189" s="6">
        <v>918</v>
      </c>
      <c r="H189" s="6">
        <v>7</v>
      </c>
      <c r="I189" s="77">
        <v>3</v>
      </c>
      <c r="J189" s="4" t="s">
        <v>1583</v>
      </c>
      <c r="K189" s="6">
        <v>200</v>
      </c>
      <c r="L189" s="6"/>
      <c r="M189" s="6">
        <v>918165002</v>
      </c>
      <c r="N189" s="77" t="s">
        <v>1422</v>
      </c>
      <c r="O189" s="6" t="s">
        <v>1443</v>
      </c>
      <c r="P189" s="6" t="s">
        <v>1595</v>
      </c>
      <c r="Q189" s="6" t="s">
        <v>234</v>
      </c>
      <c r="R189" s="6" t="s">
        <v>233</v>
      </c>
      <c r="S189" s="6">
        <v>200</v>
      </c>
      <c r="T189" s="6" t="s">
        <v>1596</v>
      </c>
      <c r="U189" s="74">
        <v>401000021</v>
      </c>
      <c r="V189" s="72" t="s">
        <v>1443</v>
      </c>
      <c r="W189" s="72" t="s">
        <v>1595</v>
      </c>
      <c r="X189" s="72" t="s">
        <v>234</v>
      </c>
      <c r="Y189" s="72" t="s">
        <v>233</v>
      </c>
      <c r="Z189" s="73">
        <v>918</v>
      </c>
      <c r="AA189" s="41">
        <v>7</v>
      </c>
      <c r="AB189" s="41">
        <v>3</v>
      </c>
      <c r="AC189" s="42" t="s">
        <v>1583</v>
      </c>
      <c r="AD189" s="73">
        <v>200</v>
      </c>
      <c r="AE189" s="43"/>
      <c r="AF189" s="44"/>
      <c r="AG189" s="45">
        <v>12794.4</v>
      </c>
      <c r="AH189" s="44"/>
      <c r="AI189" s="45">
        <v>0</v>
      </c>
      <c r="AJ189" s="45">
        <v>0</v>
      </c>
      <c r="AK189" s="45">
        <v>0</v>
      </c>
      <c r="AL189" s="7">
        <v>600</v>
      </c>
      <c r="AM189" s="8"/>
    </row>
    <row r="190" spans="1:39" ht="59.25" customHeight="1" x14ac:dyDescent="0.2">
      <c r="A190" s="5"/>
      <c r="B190" s="76">
        <v>400000000</v>
      </c>
      <c r="C190" s="76">
        <v>401000000</v>
      </c>
      <c r="D190" s="76">
        <v>401000000</v>
      </c>
      <c r="E190" s="76">
        <v>401000000</v>
      </c>
      <c r="F190" s="77">
        <v>401000021</v>
      </c>
      <c r="G190" s="6">
        <v>918</v>
      </c>
      <c r="H190" s="6">
        <v>7</v>
      </c>
      <c r="I190" s="77">
        <v>3</v>
      </c>
      <c r="J190" s="4" t="s">
        <v>1396</v>
      </c>
      <c r="K190" s="6">
        <v>200</v>
      </c>
      <c r="L190" s="6"/>
      <c r="M190" s="6">
        <v>918833001</v>
      </c>
      <c r="N190" s="77" t="s">
        <v>1422</v>
      </c>
      <c r="O190" s="6" t="s">
        <v>1222</v>
      </c>
      <c r="P190" s="6" t="s">
        <v>1391</v>
      </c>
      <c r="Q190" s="6" t="s">
        <v>1593</v>
      </c>
      <c r="R190" s="6" t="s">
        <v>1390</v>
      </c>
      <c r="S190" s="6">
        <v>200</v>
      </c>
      <c r="T190" s="6" t="s">
        <v>1594</v>
      </c>
      <c r="U190" s="74">
        <v>401000021</v>
      </c>
      <c r="V190" s="72" t="s">
        <v>1222</v>
      </c>
      <c r="W190" s="72" t="s">
        <v>1391</v>
      </c>
      <c r="X190" s="72" t="s">
        <v>1593</v>
      </c>
      <c r="Y190" s="72" t="s">
        <v>1390</v>
      </c>
      <c r="Z190" s="73">
        <v>918</v>
      </c>
      <c r="AA190" s="41">
        <v>7</v>
      </c>
      <c r="AB190" s="41">
        <v>3</v>
      </c>
      <c r="AC190" s="42" t="s">
        <v>1396</v>
      </c>
      <c r="AD190" s="73">
        <v>200</v>
      </c>
      <c r="AE190" s="43"/>
      <c r="AF190" s="44"/>
      <c r="AG190" s="45">
        <v>12646</v>
      </c>
      <c r="AH190" s="44"/>
      <c r="AI190" s="45">
        <v>0</v>
      </c>
      <c r="AJ190" s="45">
        <v>0</v>
      </c>
      <c r="AK190" s="45">
        <v>0</v>
      </c>
      <c r="AL190" s="7">
        <v>600</v>
      </c>
      <c r="AM190" s="8"/>
    </row>
    <row r="191" spans="1:39" ht="89.25" customHeight="1" x14ac:dyDescent="0.2">
      <c r="A191" s="5"/>
      <c r="B191" s="76">
        <v>400000000</v>
      </c>
      <c r="C191" s="76">
        <v>401000000</v>
      </c>
      <c r="D191" s="76">
        <v>401000000</v>
      </c>
      <c r="E191" s="76">
        <v>401000000</v>
      </c>
      <c r="F191" s="77">
        <v>401000021</v>
      </c>
      <c r="G191" s="6">
        <v>925</v>
      </c>
      <c r="H191" s="6">
        <v>7</v>
      </c>
      <c r="I191" s="77">
        <v>1</v>
      </c>
      <c r="J191" s="4" t="s">
        <v>1445</v>
      </c>
      <c r="K191" s="6">
        <v>600</v>
      </c>
      <c r="L191" s="6"/>
      <c r="M191" s="6">
        <v>925197001</v>
      </c>
      <c r="N191" s="77" t="s">
        <v>1422</v>
      </c>
      <c r="O191" s="6" t="s">
        <v>1447</v>
      </c>
      <c r="P191" s="6" t="s">
        <v>1421</v>
      </c>
      <c r="Q191" s="6" t="s">
        <v>1446</v>
      </c>
      <c r="R191" s="6" t="s">
        <v>1420</v>
      </c>
      <c r="S191" s="6">
        <v>600</v>
      </c>
      <c r="T191" s="6" t="s">
        <v>1448</v>
      </c>
      <c r="U191" s="74">
        <v>401000021</v>
      </c>
      <c r="V191" s="72" t="s">
        <v>1447</v>
      </c>
      <c r="W191" s="72" t="s">
        <v>1421</v>
      </c>
      <c r="X191" s="72" t="s">
        <v>1446</v>
      </c>
      <c r="Y191" s="72" t="s">
        <v>1420</v>
      </c>
      <c r="Z191" s="73">
        <v>925</v>
      </c>
      <c r="AA191" s="41">
        <v>7</v>
      </c>
      <c r="AB191" s="41">
        <v>1</v>
      </c>
      <c r="AC191" s="42" t="s">
        <v>1445</v>
      </c>
      <c r="AD191" s="73">
        <v>600</v>
      </c>
      <c r="AE191" s="43"/>
      <c r="AF191" s="44"/>
      <c r="AG191" s="45">
        <v>562647.6</v>
      </c>
      <c r="AH191" s="44"/>
      <c r="AI191" s="45">
        <f>584902.4+3046.3</f>
        <v>587948.70000000007</v>
      </c>
      <c r="AJ191" s="45">
        <f>665419.8+3532.8</f>
        <v>668952.60000000009</v>
      </c>
      <c r="AK191" s="45">
        <f>672019.6+3562.1</f>
        <v>675581.7</v>
      </c>
      <c r="AL191" s="7">
        <v>600</v>
      </c>
      <c r="AM191" s="8"/>
    </row>
    <row r="192" spans="1:39" ht="138.75" customHeight="1" x14ac:dyDescent="0.2">
      <c r="A192" s="5"/>
      <c r="B192" s="76">
        <v>400000000</v>
      </c>
      <c r="C192" s="76">
        <v>401000000</v>
      </c>
      <c r="D192" s="76">
        <v>401000000</v>
      </c>
      <c r="E192" s="76">
        <v>401000000</v>
      </c>
      <c r="F192" s="77">
        <v>401000021</v>
      </c>
      <c r="G192" s="6">
        <v>925</v>
      </c>
      <c r="H192" s="6">
        <v>7</v>
      </c>
      <c r="I192" s="77">
        <v>1</v>
      </c>
      <c r="J192" s="4" t="s">
        <v>1441</v>
      </c>
      <c r="K192" s="6">
        <v>600</v>
      </c>
      <c r="L192" s="6"/>
      <c r="M192" s="6">
        <v>925392001</v>
      </c>
      <c r="N192" s="77" t="s">
        <v>1422</v>
      </c>
      <c r="O192" s="6" t="s">
        <v>1443</v>
      </c>
      <c r="P192" s="6" t="s">
        <v>1421</v>
      </c>
      <c r="Q192" s="6" t="s">
        <v>1442</v>
      </c>
      <c r="R192" s="6" t="s">
        <v>1420</v>
      </c>
      <c r="S192" s="6">
        <v>600</v>
      </c>
      <c r="T192" s="6" t="s">
        <v>1444</v>
      </c>
      <c r="U192" s="74">
        <v>401000021</v>
      </c>
      <c r="V192" s="72" t="s">
        <v>1443</v>
      </c>
      <c r="W192" s="72" t="s">
        <v>1421</v>
      </c>
      <c r="X192" s="72" t="s">
        <v>1442</v>
      </c>
      <c r="Y192" s="72" t="s">
        <v>1420</v>
      </c>
      <c r="Z192" s="73">
        <v>925</v>
      </c>
      <c r="AA192" s="41">
        <v>7</v>
      </c>
      <c r="AB192" s="41">
        <v>1</v>
      </c>
      <c r="AC192" s="42" t="s">
        <v>1441</v>
      </c>
      <c r="AD192" s="73">
        <v>600</v>
      </c>
      <c r="AE192" s="43"/>
      <c r="AF192" s="44"/>
      <c r="AG192" s="45">
        <v>174015.4</v>
      </c>
      <c r="AH192" s="44"/>
      <c r="AI192" s="45">
        <f>147669.4+3499.3</f>
        <v>151168.69999999998</v>
      </c>
      <c r="AJ192" s="45">
        <f>195061+3499.3-3545.6</f>
        <v>195014.69999999998</v>
      </c>
      <c r="AK192" s="45">
        <f>190679.3+3499.3</f>
        <v>194178.59999999998</v>
      </c>
      <c r="AL192" s="7">
        <v>600</v>
      </c>
      <c r="AM192" s="8"/>
    </row>
    <row r="193" spans="1:39" ht="96.75" customHeight="1" x14ac:dyDescent="0.2">
      <c r="A193" s="5"/>
      <c r="B193" s="76">
        <v>400000000</v>
      </c>
      <c r="C193" s="76">
        <v>401000000</v>
      </c>
      <c r="D193" s="76">
        <v>401000000</v>
      </c>
      <c r="E193" s="76">
        <v>401000000</v>
      </c>
      <c r="F193" s="77">
        <v>401000021</v>
      </c>
      <c r="G193" s="6">
        <v>925</v>
      </c>
      <c r="H193" s="6">
        <v>7</v>
      </c>
      <c r="I193" s="77">
        <v>1</v>
      </c>
      <c r="J193" s="4" t="s">
        <v>1550</v>
      </c>
      <c r="K193" s="6">
        <v>600</v>
      </c>
      <c r="L193" s="6"/>
      <c r="M193" s="6">
        <v>925713001</v>
      </c>
      <c r="N193" s="77" t="s">
        <v>1422</v>
      </c>
      <c r="O193" s="6" t="s">
        <v>1037</v>
      </c>
      <c r="P193" s="6" t="s">
        <v>1552</v>
      </c>
      <c r="Q193" s="6" t="s">
        <v>1551</v>
      </c>
      <c r="R193" s="6" t="s">
        <v>1420</v>
      </c>
      <c r="S193" s="6">
        <v>600</v>
      </c>
      <c r="T193" s="6" t="s">
        <v>1553</v>
      </c>
      <c r="U193" s="74">
        <v>401000021</v>
      </c>
      <c r="V193" s="72" t="s">
        <v>1037</v>
      </c>
      <c r="W193" s="72" t="s">
        <v>1552</v>
      </c>
      <c r="X193" s="72" t="s">
        <v>1551</v>
      </c>
      <c r="Y193" s="72" t="s">
        <v>1420</v>
      </c>
      <c r="Z193" s="73">
        <v>925</v>
      </c>
      <c r="AA193" s="41">
        <v>7</v>
      </c>
      <c r="AB193" s="41">
        <v>1</v>
      </c>
      <c r="AC193" s="42" t="s">
        <v>1550</v>
      </c>
      <c r="AD193" s="73">
        <v>600</v>
      </c>
      <c r="AE193" s="43"/>
      <c r="AF193" s="44"/>
      <c r="AG193" s="45">
        <v>21300</v>
      </c>
      <c r="AH193" s="44"/>
      <c r="AI193" s="45">
        <v>0</v>
      </c>
      <c r="AJ193" s="45">
        <v>0</v>
      </c>
      <c r="AK193" s="45">
        <v>0</v>
      </c>
      <c r="AL193" s="7">
        <v>600</v>
      </c>
      <c r="AM193" s="8"/>
    </row>
    <row r="194" spans="1:39" ht="102.75" customHeight="1" x14ac:dyDescent="0.2">
      <c r="A194" s="5"/>
      <c r="B194" s="76">
        <v>400000000</v>
      </c>
      <c r="C194" s="76">
        <v>401000000</v>
      </c>
      <c r="D194" s="76">
        <v>401000000</v>
      </c>
      <c r="E194" s="76">
        <v>401000000</v>
      </c>
      <c r="F194" s="77">
        <v>401000021</v>
      </c>
      <c r="G194" s="6">
        <v>925</v>
      </c>
      <c r="H194" s="6">
        <v>7</v>
      </c>
      <c r="I194" s="77">
        <v>1</v>
      </c>
      <c r="J194" s="4" t="s">
        <v>1589</v>
      </c>
      <c r="K194" s="6">
        <v>600</v>
      </c>
      <c r="L194" s="6"/>
      <c r="M194" s="6">
        <v>925857001</v>
      </c>
      <c r="N194" s="77" t="s">
        <v>1422</v>
      </c>
      <c r="O194" s="6" t="s">
        <v>1590</v>
      </c>
      <c r="P194" s="6" t="s">
        <v>1421</v>
      </c>
      <c r="Q194" s="6" t="s">
        <v>1520</v>
      </c>
      <c r="R194" s="6" t="s">
        <v>1420</v>
      </c>
      <c r="S194" s="6">
        <v>600</v>
      </c>
      <c r="T194" s="6" t="s">
        <v>1591</v>
      </c>
      <c r="U194" s="74">
        <v>401000021</v>
      </c>
      <c r="V194" s="72" t="s">
        <v>2157</v>
      </c>
      <c r="W194" s="72" t="s">
        <v>1421</v>
      </c>
      <c r="X194" s="72" t="s">
        <v>1520</v>
      </c>
      <c r="Y194" s="72" t="s">
        <v>1420</v>
      </c>
      <c r="Z194" s="73">
        <v>925</v>
      </c>
      <c r="AA194" s="41">
        <v>7</v>
      </c>
      <c r="AB194" s="41">
        <v>1</v>
      </c>
      <c r="AC194" s="42" t="s">
        <v>1589</v>
      </c>
      <c r="AD194" s="73">
        <v>600</v>
      </c>
      <c r="AE194" s="43"/>
      <c r="AF194" s="44"/>
      <c r="AG194" s="45">
        <v>15981.3</v>
      </c>
      <c r="AH194" s="44"/>
      <c r="AI194" s="45">
        <v>0</v>
      </c>
      <c r="AJ194" s="45">
        <v>0</v>
      </c>
      <c r="AK194" s="45">
        <v>0</v>
      </c>
      <c r="AL194" s="7">
        <v>600</v>
      </c>
      <c r="AM194" s="8"/>
    </row>
    <row r="195" spans="1:39" ht="99" customHeight="1" x14ac:dyDescent="0.2">
      <c r="A195" s="5"/>
      <c r="B195" s="76">
        <v>400000000</v>
      </c>
      <c r="C195" s="76">
        <v>401000000</v>
      </c>
      <c r="D195" s="76">
        <v>401000000</v>
      </c>
      <c r="E195" s="76">
        <v>401000000</v>
      </c>
      <c r="F195" s="77">
        <v>401000021</v>
      </c>
      <c r="G195" s="6">
        <v>925</v>
      </c>
      <c r="H195" s="6">
        <v>7</v>
      </c>
      <c r="I195" s="77">
        <v>1</v>
      </c>
      <c r="J195" s="4" t="s">
        <v>1586</v>
      </c>
      <c r="K195" s="6">
        <v>600</v>
      </c>
      <c r="L195" s="6"/>
      <c r="M195" s="6">
        <v>925858001</v>
      </c>
      <c r="N195" s="77" t="s">
        <v>1422</v>
      </c>
      <c r="O195" s="6" t="s">
        <v>1587</v>
      </c>
      <c r="P195" s="6" t="s">
        <v>1421</v>
      </c>
      <c r="Q195" s="6" t="s">
        <v>1520</v>
      </c>
      <c r="R195" s="6" t="s">
        <v>1420</v>
      </c>
      <c r="S195" s="6">
        <v>600</v>
      </c>
      <c r="T195" s="6" t="s">
        <v>1588</v>
      </c>
      <c r="U195" s="74">
        <v>401000021</v>
      </c>
      <c r="V195" s="72" t="s">
        <v>1587</v>
      </c>
      <c r="W195" s="72" t="s">
        <v>1421</v>
      </c>
      <c r="X195" s="72" t="s">
        <v>1520</v>
      </c>
      <c r="Y195" s="72" t="s">
        <v>1420</v>
      </c>
      <c r="Z195" s="73">
        <v>925</v>
      </c>
      <c r="AA195" s="41">
        <v>7</v>
      </c>
      <c r="AB195" s="41">
        <v>1</v>
      </c>
      <c r="AC195" s="42" t="s">
        <v>1586</v>
      </c>
      <c r="AD195" s="73">
        <v>600</v>
      </c>
      <c r="AE195" s="43"/>
      <c r="AF195" s="44"/>
      <c r="AG195" s="45">
        <v>2338.6999999999998</v>
      </c>
      <c r="AH195" s="44"/>
      <c r="AI195" s="45">
        <v>0</v>
      </c>
      <c r="AJ195" s="45">
        <v>0</v>
      </c>
      <c r="AK195" s="45">
        <v>0</v>
      </c>
      <c r="AL195" s="7">
        <v>600</v>
      </c>
      <c r="AM195" s="8"/>
    </row>
    <row r="196" spans="1:39" ht="84" customHeight="1" x14ac:dyDescent="0.2">
      <c r="A196" s="5"/>
      <c r="B196" s="76">
        <v>400000000</v>
      </c>
      <c r="C196" s="76">
        <v>401000000</v>
      </c>
      <c r="D196" s="76">
        <v>401000000</v>
      </c>
      <c r="E196" s="76">
        <v>401000000</v>
      </c>
      <c r="F196" s="77">
        <v>401000021</v>
      </c>
      <c r="G196" s="6">
        <v>925</v>
      </c>
      <c r="H196" s="6">
        <v>7</v>
      </c>
      <c r="I196" s="77">
        <v>1</v>
      </c>
      <c r="J196" s="4" t="s">
        <v>1451</v>
      </c>
      <c r="K196" s="6">
        <v>600</v>
      </c>
      <c r="L196" s="6"/>
      <c r="M196" s="6">
        <v>925208001</v>
      </c>
      <c r="N196" s="77" t="s">
        <v>1422</v>
      </c>
      <c r="O196" s="6" t="s">
        <v>1454</v>
      </c>
      <c r="P196" s="6" t="s">
        <v>1453</v>
      </c>
      <c r="Q196" s="6" t="s">
        <v>1452</v>
      </c>
      <c r="R196" s="6" t="s">
        <v>1420</v>
      </c>
      <c r="S196" s="6">
        <v>600</v>
      </c>
      <c r="T196" s="6" t="s">
        <v>1455</v>
      </c>
      <c r="U196" s="74">
        <v>401000021</v>
      </c>
      <c r="V196" s="72" t="s">
        <v>1454</v>
      </c>
      <c r="W196" s="72" t="s">
        <v>1453</v>
      </c>
      <c r="X196" s="72" t="s">
        <v>1452</v>
      </c>
      <c r="Y196" s="72" t="s">
        <v>1420</v>
      </c>
      <c r="Z196" s="73">
        <v>925</v>
      </c>
      <c r="AA196" s="41">
        <v>7</v>
      </c>
      <c r="AB196" s="41">
        <v>1</v>
      </c>
      <c r="AC196" s="42" t="s">
        <v>1451</v>
      </c>
      <c r="AD196" s="73">
        <v>600</v>
      </c>
      <c r="AE196" s="43"/>
      <c r="AF196" s="44"/>
      <c r="AG196" s="45">
        <v>0</v>
      </c>
      <c r="AH196" s="44"/>
      <c r="AI196" s="45">
        <v>270</v>
      </c>
      <c r="AJ196" s="45">
        <v>270</v>
      </c>
      <c r="AK196" s="45">
        <v>270</v>
      </c>
      <c r="AL196" s="7">
        <v>600</v>
      </c>
      <c r="AM196" s="8"/>
    </row>
    <row r="197" spans="1:39" ht="90" customHeight="1" x14ac:dyDescent="0.2">
      <c r="A197" s="5"/>
      <c r="B197" s="76">
        <v>400000000</v>
      </c>
      <c r="C197" s="76">
        <v>401000000</v>
      </c>
      <c r="D197" s="76">
        <v>401000000</v>
      </c>
      <c r="E197" s="76">
        <v>401000000</v>
      </c>
      <c r="F197" s="77">
        <v>401000021</v>
      </c>
      <c r="G197" s="6">
        <v>925</v>
      </c>
      <c r="H197" s="6">
        <v>7</v>
      </c>
      <c r="I197" s="77">
        <v>2</v>
      </c>
      <c r="J197" s="4" t="s">
        <v>1583</v>
      </c>
      <c r="K197" s="6">
        <v>600</v>
      </c>
      <c r="L197" s="6"/>
      <c r="M197" s="6">
        <v>925199001</v>
      </c>
      <c r="N197" s="77" t="s">
        <v>1422</v>
      </c>
      <c r="O197" s="6" t="s">
        <v>1443</v>
      </c>
      <c r="P197" s="6" t="s">
        <v>1421</v>
      </c>
      <c r="Q197" s="6" t="s">
        <v>1584</v>
      </c>
      <c r="R197" s="6" t="s">
        <v>1420</v>
      </c>
      <c r="S197" s="6">
        <v>600</v>
      </c>
      <c r="T197" s="6" t="s">
        <v>1585</v>
      </c>
      <c r="U197" s="74">
        <v>401000021</v>
      </c>
      <c r="V197" s="72" t="s">
        <v>1443</v>
      </c>
      <c r="W197" s="72" t="s">
        <v>1421</v>
      </c>
      <c r="X197" s="72" t="s">
        <v>1584</v>
      </c>
      <c r="Y197" s="72" t="s">
        <v>1420</v>
      </c>
      <c r="Z197" s="73">
        <v>925</v>
      </c>
      <c r="AA197" s="41">
        <v>7</v>
      </c>
      <c r="AB197" s="41">
        <v>2</v>
      </c>
      <c r="AC197" s="42" t="s">
        <v>1583</v>
      </c>
      <c r="AD197" s="73">
        <v>600</v>
      </c>
      <c r="AE197" s="43"/>
      <c r="AF197" s="44"/>
      <c r="AG197" s="45">
        <v>700</v>
      </c>
      <c r="AH197" s="44"/>
      <c r="AI197" s="45">
        <v>800</v>
      </c>
      <c r="AJ197" s="45">
        <v>0</v>
      </c>
      <c r="AK197" s="45">
        <v>0</v>
      </c>
      <c r="AL197" s="7">
        <v>600</v>
      </c>
      <c r="AM197" s="8"/>
    </row>
    <row r="198" spans="1:39" ht="48.75" customHeight="1" x14ac:dyDescent="0.2">
      <c r="A198" s="5"/>
      <c r="B198" s="76"/>
      <c r="C198" s="76"/>
      <c r="D198" s="76"/>
      <c r="E198" s="76"/>
      <c r="F198" s="77"/>
      <c r="G198" s="6"/>
      <c r="H198" s="6"/>
      <c r="I198" s="77"/>
      <c r="J198" s="4"/>
      <c r="K198" s="6"/>
      <c r="L198" s="6"/>
      <c r="M198" s="6"/>
      <c r="N198" s="77"/>
      <c r="O198" s="6"/>
      <c r="P198" s="6"/>
      <c r="Q198" s="6"/>
      <c r="R198" s="6"/>
      <c r="S198" s="6"/>
      <c r="T198" s="6"/>
      <c r="U198" s="102">
        <v>401000021</v>
      </c>
      <c r="V198" s="82" t="s">
        <v>2158</v>
      </c>
      <c r="W198" s="82" t="s">
        <v>1421</v>
      </c>
      <c r="X198" s="82" t="s">
        <v>1580</v>
      </c>
      <c r="Y198" s="82" t="s">
        <v>1420</v>
      </c>
      <c r="Z198" s="105">
        <v>925</v>
      </c>
      <c r="AA198" s="41">
        <v>7</v>
      </c>
      <c r="AB198" s="41">
        <v>2</v>
      </c>
      <c r="AC198" s="42" t="s">
        <v>2145</v>
      </c>
      <c r="AD198" s="73">
        <v>600</v>
      </c>
      <c r="AE198" s="43"/>
      <c r="AF198" s="44"/>
      <c r="AG198" s="45">
        <v>0</v>
      </c>
      <c r="AH198" s="44"/>
      <c r="AI198" s="45">
        <v>16000</v>
      </c>
      <c r="AJ198" s="45">
        <v>0</v>
      </c>
      <c r="AK198" s="45">
        <v>0</v>
      </c>
      <c r="AL198" s="7"/>
      <c r="AM198" s="8"/>
    </row>
    <row r="199" spans="1:39" ht="54.75" customHeight="1" x14ac:dyDescent="0.2">
      <c r="A199" s="5"/>
      <c r="B199" s="76">
        <v>400000000</v>
      </c>
      <c r="C199" s="76">
        <v>401000000</v>
      </c>
      <c r="D199" s="76">
        <v>401000000</v>
      </c>
      <c r="E199" s="76">
        <v>401000000</v>
      </c>
      <c r="F199" s="77">
        <v>401000021</v>
      </c>
      <c r="G199" s="6">
        <v>925</v>
      </c>
      <c r="H199" s="6">
        <v>7</v>
      </c>
      <c r="I199" s="77">
        <v>2</v>
      </c>
      <c r="J199" s="4" t="s">
        <v>1579</v>
      </c>
      <c r="K199" s="6">
        <v>600</v>
      </c>
      <c r="L199" s="6"/>
      <c r="M199" s="6">
        <v>925852001</v>
      </c>
      <c r="N199" s="77" t="s">
        <v>1422</v>
      </c>
      <c r="O199" s="6" t="s">
        <v>1581</v>
      </c>
      <c r="P199" s="6" t="s">
        <v>1421</v>
      </c>
      <c r="Q199" s="6" t="s">
        <v>1580</v>
      </c>
      <c r="R199" s="6" t="s">
        <v>1420</v>
      </c>
      <c r="S199" s="6">
        <v>600</v>
      </c>
      <c r="T199" s="6" t="s">
        <v>1582</v>
      </c>
      <c r="U199" s="103"/>
      <c r="V199" s="83"/>
      <c r="W199" s="83"/>
      <c r="X199" s="83"/>
      <c r="Y199" s="83"/>
      <c r="Z199" s="106"/>
      <c r="AA199" s="41">
        <v>7</v>
      </c>
      <c r="AB199" s="41">
        <v>2</v>
      </c>
      <c r="AC199" s="42" t="s">
        <v>1579</v>
      </c>
      <c r="AD199" s="73">
        <v>600</v>
      </c>
      <c r="AE199" s="43"/>
      <c r="AF199" s="44"/>
      <c r="AG199" s="45">
        <v>3061</v>
      </c>
      <c r="AH199" s="44"/>
      <c r="AI199" s="45">
        <v>0</v>
      </c>
      <c r="AJ199" s="45">
        <v>0</v>
      </c>
      <c r="AK199" s="45">
        <v>0</v>
      </c>
      <c r="AL199" s="7">
        <v>600</v>
      </c>
      <c r="AM199" s="8"/>
    </row>
    <row r="200" spans="1:39" ht="86.25" customHeight="1" x14ac:dyDescent="0.2">
      <c r="A200" s="5"/>
      <c r="B200" s="76">
        <v>400000000</v>
      </c>
      <c r="C200" s="76">
        <v>401000000</v>
      </c>
      <c r="D200" s="76">
        <v>401000000</v>
      </c>
      <c r="E200" s="76">
        <v>401000000</v>
      </c>
      <c r="F200" s="77">
        <v>401000021</v>
      </c>
      <c r="G200" s="6">
        <v>925</v>
      </c>
      <c r="H200" s="6">
        <v>7</v>
      </c>
      <c r="I200" s="77">
        <v>2</v>
      </c>
      <c r="J200" s="4" t="s">
        <v>1445</v>
      </c>
      <c r="K200" s="6">
        <v>600</v>
      </c>
      <c r="L200" s="6"/>
      <c r="M200" s="6">
        <v>925197001</v>
      </c>
      <c r="N200" s="77" t="s">
        <v>1422</v>
      </c>
      <c r="O200" s="6" t="s">
        <v>1447</v>
      </c>
      <c r="P200" s="6" t="s">
        <v>1421</v>
      </c>
      <c r="Q200" s="6" t="s">
        <v>1446</v>
      </c>
      <c r="R200" s="6" t="s">
        <v>1420</v>
      </c>
      <c r="S200" s="6">
        <v>600</v>
      </c>
      <c r="T200" s="6" t="s">
        <v>1448</v>
      </c>
      <c r="U200" s="74">
        <v>401000021</v>
      </c>
      <c r="V200" s="72" t="s">
        <v>1447</v>
      </c>
      <c r="W200" s="72" t="s">
        <v>1421</v>
      </c>
      <c r="X200" s="72" t="s">
        <v>1446</v>
      </c>
      <c r="Y200" s="72" t="s">
        <v>1420</v>
      </c>
      <c r="Z200" s="73">
        <v>925</v>
      </c>
      <c r="AA200" s="41">
        <v>7</v>
      </c>
      <c r="AB200" s="41">
        <v>2</v>
      </c>
      <c r="AC200" s="42" t="s">
        <v>1445</v>
      </c>
      <c r="AD200" s="73">
        <v>600</v>
      </c>
      <c r="AE200" s="43"/>
      <c r="AF200" s="44"/>
      <c r="AG200" s="45">
        <v>363522.5</v>
      </c>
      <c r="AH200" s="44"/>
      <c r="AI200" s="45">
        <v>352440.3</v>
      </c>
      <c r="AJ200" s="45">
        <v>360153.5</v>
      </c>
      <c r="AK200" s="45">
        <v>368086.1</v>
      </c>
      <c r="AL200" s="7">
        <v>600</v>
      </c>
      <c r="AM200" s="8"/>
    </row>
    <row r="201" spans="1:39" ht="135.75" customHeight="1" x14ac:dyDescent="0.2">
      <c r="A201" s="5"/>
      <c r="B201" s="76">
        <v>400000000</v>
      </c>
      <c r="C201" s="76">
        <v>401000000</v>
      </c>
      <c r="D201" s="76">
        <v>401000000</v>
      </c>
      <c r="E201" s="76">
        <v>401000000</v>
      </c>
      <c r="F201" s="77">
        <v>401000021</v>
      </c>
      <c r="G201" s="6">
        <v>925</v>
      </c>
      <c r="H201" s="6">
        <v>7</v>
      </c>
      <c r="I201" s="77">
        <v>2</v>
      </c>
      <c r="J201" s="4" t="s">
        <v>1441</v>
      </c>
      <c r="K201" s="6">
        <v>600</v>
      </c>
      <c r="L201" s="6"/>
      <c r="M201" s="6">
        <v>925392001</v>
      </c>
      <c r="N201" s="77" t="s">
        <v>1422</v>
      </c>
      <c r="O201" s="6" t="s">
        <v>1443</v>
      </c>
      <c r="P201" s="6" t="s">
        <v>1421</v>
      </c>
      <c r="Q201" s="6" t="s">
        <v>1442</v>
      </c>
      <c r="R201" s="6" t="s">
        <v>1420</v>
      </c>
      <c r="S201" s="6">
        <v>600</v>
      </c>
      <c r="T201" s="6" t="s">
        <v>1444</v>
      </c>
      <c r="U201" s="74">
        <v>401000021</v>
      </c>
      <c r="V201" s="72" t="s">
        <v>1443</v>
      </c>
      <c r="W201" s="72" t="s">
        <v>1421</v>
      </c>
      <c r="X201" s="72" t="s">
        <v>1442</v>
      </c>
      <c r="Y201" s="72" t="s">
        <v>1420</v>
      </c>
      <c r="Z201" s="73">
        <v>925</v>
      </c>
      <c r="AA201" s="41">
        <v>7</v>
      </c>
      <c r="AB201" s="41">
        <v>2</v>
      </c>
      <c r="AC201" s="42" t="s">
        <v>1441</v>
      </c>
      <c r="AD201" s="73">
        <v>600</v>
      </c>
      <c r="AE201" s="43"/>
      <c r="AF201" s="44"/>
      <c r="AG201" s="45">
        <v>241160.5</v>
      </c>
      <c r="AH201" s="44"/>
      <c r="AI201" s="45">
        <f>171696.3-800</f>
        <v>170896.3</v>
      </c>
      <c r="AJ201" s="45">
        <v>221586.7</v>
      </c>
      <c r="AK201" s="45">
        <v>221586.7</v>
      </c>
      <c r="AL201" s="7">
        <v>600</v>
      </c>
      <c r="AM201" s="8"/>
    </row>
    <row r="202" spans="1:39" ht="94.5" customHeight="1" x14ac:dyDescent="0.2">
      <c r="A202" s="5"/>
      <c r="B202" s="76">
        <v>400000000</v>
      </c>
      <c r="C202" s="76">
        <v>401000000</v>
      </c>
      <c r="D202" s="76">
        <v>401000000</v>
      </c>
      <c r="E202" s="76">
        <v>401000000</v>
      </c>
      <c r="F202" s="77">
        <v>401000021</v>
      </c>
      <c r="G202" s="6">
        <v>925</v>
      </c>
      <c r="H202" s="6">
        <v>7</v>
      </c>
      <c r="I202" s="77">
        <v>2</v>
      </c>
      <c r="J202" s="4" t="s">
        <v>1550</v>
      </c>
      <c r="K202" s="6">
        <v>600</v>
      </c>
      <c r="L202" s="6"/>
      <c r="M202" s="6">
        <v>925713001</v>
      </c>
      <c r="N202" s="77" t="s">
        <v>1422</v>
      </c>
      <c r="O202" s="6" t="s">
        <v>1037</v>
      </c>
      <c r="P202" s="6" t="s">
        <v>1552</v>
      </c>
      <c r="Q202" s="6" t="s">
        <v>1551</v>
      </c>
      <c r="R202" s="6" t="s">
        <v>1420</v>
      </c>
      <c r="S202" s="6">
        <v>600</v>
      </c>
      <c r="T202" s="6" t="s">
        <v>1553</v>
      </c>
      <c r="U202" s="74">
        <v>401000021</v>
      </c>
      <c r="V202" s="72" t="s">
        <v>1037</v>
      </c>
      <c r="W202" s="72" t="s">
        <v>2173</v>
      </c>
      <c r="X202" s="72" t="s">
        <v>1551</v>
      </c>
      <c r="Y202" s="72" t="s">
        <v>1420</v>
      </c>
      <c r="Z202" s="73">
        <v>925</v>
      </c>
      <c r="AA202" s="41">
        <v>7</v>
      </c>
      <c r="AB202" s="41">
        <v>2</v>
      </c>
      <c r="AC202" s="42" t="s">
        <v>1550</v>
      </c>
      <c r="AD202" s="73">
        <v>600</v>
      </c>
      <c r="AE202" s="43"/>
      <c r="AF202" s="44"/>
      <c r="AG202" s="45">
        <v>19600</v>
      </c>
      <c r="AH202" s="44"/>
      <c r="AI202" s="45">
        <v>0</v>
      </c>
      <c r="AJ202" s="45">
        <v>0</v>
      </c>
      <c r="AK202" s="45">
        <v>0</v>
      </c>
      <c r="AL202" s="7">
        <v>600</v>
      </c>
      <c r="AM202" s="8"/>
    </row>
    <row r="203" spans="1:39" ht="87.75" customHeight="1" x14ac:dyDescent="0.2">
      <c r="A203" s="5"/>
      <c r="B203" s="76">
        <v>400000000</v>
      </c>
      <c r="C203" s="76">
        <v>401000000</v>
      </c>
      <c r="D203" s="76">
        <v>401000000</v>
      </c>
      <c r="E203" s="76">
        <v>401000000</v>
      </c>
      <c r="F203" s="77">
        <v>401000021</v>
      </c>
      <c r="G203" s="6">
        <v>925</v>
      </c>
      <c r="H203" s="6">
        <v>7</v>
      </c>
      <c r="I203" s="77">
        <v>2</v>
      </c>
      <c r="J203" s="4" t="s">
        <v>1576</v>
      </c>
      <c r="K203" s="6">
        <v>600</v>
      </c>
      <c r="L203" s="6"/>
      <c r="M203" s="6">
        <v>925926001</v>
      </c>
      <c r="N203" s="77" t="s">
        <v>1422</v>
      </c>
      <c r="O203" s="6" t="s">
        <v>1577</v>
      </c>
      <c r="P203" s="6" t="s">
        <v>22</v>
      </c>
      <c r="Q203" s="6" t="s">
        <v>22</v>
      </c>
      <c r="R203" s="6" t="s">
        <v>22</v>
      </c>
      <c r="S203" s="6">
        <v>600</v>
      </c>
      <c r="T203" s="6" t="s">
        <v>1578</v>
      </c>
      <c r="U203" s="74">
        <v>401000021</v>
      </c>
      <c r="V203" s="72" t="s">
        <v>1577</v>
      </c>
      <c r="W203" s="79" t="s">
        <v>1421</v>
      </c>
      <c r="X203" s="79" t="s">
        <v>2178</v>
      </c>
      <c r="Y203" s="79" t="s">
        <v>1420</v>
      </c>
      <c r="Z203" s="73">
        <v>925</v>
      </c>
      <c r="AA203" s="41">
        <v>7</v>
      </c>
      <c r="AB203" s="41">
        <v>2</v>
      </c>
      <c r="AC203" s="42" t="s">
        <v>1576</v>
      </c>
      <c r="AD203" s="73">
        <v>600</v>
      </c>
      <c r="AE203" s="43"/>
      <c r="AF203" s="44"/>
      <c r="AG203" s="45">
        <v>0</v>
      </c>
      <c r="AH203" s="44"/>
      <c r="AI203" s="45">
        <v>15000</v>
      </c>
      <c r="AJ203" s="45">
        <v>15000</v>
      </c>
      <c r="AK203" s="45">
        <v>15000</v>
      </c>
      <c r="AL203" s="7">
        <v>600</v>
      </c>
      <c r="AM203" s="8"/>
    </row>
    <row r="204" spans="1:39" ht="105" customHeight="1" x14ac:dyDescent="0.2">
      <c r="A204" s="5"/>
      <c r="B204" s="76">
        <v>400000000</v>
      </c>
      <c r="C204" s="76">
        <v>401000000</v>
      </c>
      <c r="D204" s="76">
        <v>401000000</v>
      </c>
      <c r="E204" s="76">
        <v>401000000</v>
      </c>
      <c r="F204" s="77">
        <v>401000021</v>
      </c>
      <c r="G204" s="6">
        <v>925</v>
      </c>
      <c r="H204" s="6">
        <v>7</v>
      </c>
      <c r="I204" s="77">
        <v>2</v>
      </c>
      <c r="J204" s="4" t="s">
        <v>1573</v>
      </c>
      <c r="K204" s="6">
        <v>600</v>
      </c>
      <c r="L204" s="6"/>
      <c r="M204" s="6">
        <v>925835001</v>
      </c>
      <c r="N204" s="77" t="s">
        <v>1422</v>
      </c>
      <c r="O204" s="6" t="s">
        <v>1574</v>
      </c>
      <c r="P204" s="6" t="s">
        <v>4</v>
      </c>
      <c r="Q204" s="6" t="s">
        <v>27</v>
      </c>
      <c r="R204" s="6" t="s">
        <v>2</v>
      </c>
      <c r="S204" s="6">
        <v>600</v>
      </c>
      <c r="T204" s="6" t="s">
        <v>1575</v>
      </c>
      <c r="U204" s="74">
        <v>401000021</v>
      </c>
      <c r="V204" s="72" t="s">
        <v>1574</v>
      </c>
      <c r="W204" s="72" t="s">
        <v>4</v>
      </c>
      <c r="X204" s="72" t="s">
        <v>27</v>
      </c>
      <c r="Y204" s="72" t="s">
        <v>2</v>
      </c>
      <c r="Z204" s="73">
        <v>925</v>
      </c>
      <c r="AA204" s="41">
        <v>7</v>
      </c>
      <c r="AB204" s="41">
        <v>2</v>
      </c>
      <c r="AC204" s="42" t="s">
        <v>1573</v>
      </c>
      <c r="AD204" s="73">
        <v>600</v>
      </c>
      <c r="AE204" s="43"/>
      <c r="AF204" s="44"/>
      <c r="AG204" s="45">
        <v>9079.2000000000007</v>
      </c>
      <c r="AH204" s="44"/>
      <c r="AI204" s="45">
        <v>0</v>
      </c>
      <c r="AJ204" s="45">
        <v>0</v>
      </c>
      <c r="AK204" s="45">
        <v>0</v>
      </c>
      <c r="AL204" s="7">
        <v>600</v>
      </c>
      <c r="AM204" s="8"/>
    </row>
    <row r="205" spans="1:39" ht="85.5" customHeight="1" x14ac:dyDescent="0.2">
      <c r="A205" s="5"/>
      <c r="B205" s="76">
        <v>400000000</v>
      </c>
      <c r="C205" s="76">
        <v>401000000</v>
      </c>
      <c r="D205" s="76">
        <v>401000000</v>
      </c>
      <c r="E205" s="76">
        <v>401000000</v>
      </c>
      <c r="F205" s="77">
        <v>401000021</v>
      </c>
      <c r="G205" s="6">
        <v>925</v>
      </c>
      <c r="H205" s="6">
        <v>7</v>
      </c>
      <c r="I205" s="77">
        <v>2</v>
      </c>
      <c r="J205" s="4" t="s">
        <v>1570</v>
      </c>
      <c r="K205" s="6">
        <v>600</v>
      </c>
      <c r="L205" s="6"/>
      <c r="M205" s="6">
        <v>925782001</v>
      </c>
      <c r="N205" s="77" t="s">
        <v>1422</v>
      </c>
      <c r="O205" s="6" t="s">
        <v>1571</v>
      </c>
      <c r="P205" s="6" t="s">
        <v>1421</v>
      </c>
      <c r="Q205" s="6" t="s">
        <v>1558</v>
      </c>
      <c r="R205" s="6" t="s">
        <v>1420</v>
      </c>
      <c r="S205" s="6">
        <v>600</v>
      </c>
      <c r="T205" s="6" t="s">
        <v>1572</v>
      </c>
      <c r="U205" s="74">
        <v>401000021</v>
      </c>
      <c r="V205" s="72" t="s">
        <v>1571</v>
      </c>
      <c r="W205" s="72" t="s">
        <v>1421</v>
      </c>
      <c r="X205" s="72" t="s">
        <v>1558</v>
      </c>
      <c r="Y205" s="72" t="s">
        <v>1420</v>
      </c>
      <c r="Z205" s="73">
        <v>925</v>
      </c>
      <c r="AA205" s="41">
        <v>7</v>
      </c>
      <c r="AB205" s="41">
        <v>2</v>
      </c>
      <c r="AC205" s="42" t="s">
        <v>1570</v>
      </c>
      <c r="AD205" s="73">
        <v>600</v>
      </c>
      <c r="AE205" s="43"/>
      <c r="AF205" s="44"/>
      <c r="AG205" s="45">
        <v>70773</v>
      </c>
      <c r="AH205" s="44"/>
      <c r="AI205" s="45">
        <v>0</v>
      </c>
      <c r="AJ205" s="45">
        <v>0</v>
      </c>
      <c r="AK205" s="45">
        <v>0</v>
      </c>
      <c r="AL205" s="7">
        <v>600</v>
      </c>
      <c r="AM205" s="8"/>
    </row>
    <row r="206" spans="1:39" ht="87" customHeight="1" x14ac:dyDescent="0.2">
      <c r="A206" s="5"/>
      <c r="B206" s="76">
        <v>400000000</v>
      </c>
      <c r="C206" s="76">
        <v>401000000</v>
      </c>
      <c r="D206" s="76">
        <v>401000000</v>
      </c>
      <c r="E206" s="76">
        <v>401000000</v>
      </c>
      <c r="F206" s="77">
        <v>401000021</v>
      </c>
      <c r="G206" s="6">
        <v>925</v>
      </c>
      <c r="H206" s="6">
        <v>7</v>
      </c>
      <c r="I206" s="77">
        <v>2</v>
      </c>
      <c r="J206" s="4" t="s">
        <v>1567</v>
      </c>
      <c r="K206" s="6">
        <v>600</v>
      </c>
      <c r="L206" s="6"/>
      <c r="M206" s="6">
        <v>925784001</v>
      </c>
      <c r="N206" s="77" t="s">
        <v>1422</v>
      </c>
      <c r="O206" s="6" t="s">
        <v>1568</v>
      </c>
      <c r="P206" s="6" t="s">
        <v>1421</v>
      </c>
      <c r="Q206" s="6" t="s">
        <v>1557</v>
      </c>
      <c r="R206" s="6" t="s">
        <v>1420</v>
      </c>
      <c r="S206" s="6">
        <v>600</v>
      </c>
      <c r="T206" s="6" t="s">
        <v>1569</v>
      </c>
      <c r="U206" s="74">
        <v>401000021</v>
      </c>
      <c r="V206" s="72" t="s">
        <v>1568</v>
      </c>
      <c r="W206" s="72" t="s">
        <v>1421</v>
      </c>
      <c r="X206" s="72" t="s">
        <v>1557</v>
      </c>
      <c r="Y206" s="72" t="s">
        <v>1420</v>
      </c>
      <c r="Z206" s="73">
        <v>925</v>
      </c>
      <c r="AA206" s="41">
        <v>7</v>
      </c>
      <c r="AB206" s="41">
        <v>2</v>
      </c>
      <c r="AC206" s="42" t="s">
        <v>1567</v>
      </c>
      <c r="AD206" s="73">
        <v>600</v>
      </c>
      <c r="AE206" s="43"/>
      <c r="AF206" s="44"/>
      <c r="AG206" s="45">
        <v>3343.6</v>
      </c>
      <c r="AH206" s="44"/>
      <c r="AI206" s="45">
        <v>0</v>
      </c>
      <c r="AJ206" s="45">
        <v>0</v>
      </c>
      <c r="AK206" s="45">
        <v>0</v>
      </c>
      <c r="AL206" s="7">
        <v>600</v>
      </c>
      <c r="AM206" s="8"/>
    </row>
    <row r="207" spans="1:39" ht="86.25" customHeight="1" x14ac:dyDescent="0.2">
      <c r="A207" s="5"/>
      <c r="B207" s="76">
        <v>400000000</v>
      </c>
      <c r="C207" s="76">
        <v>401000000</v>
      </c>
      <c r="D207" s="76">
        <v>401000000</v>
      </c>
      <c r="E207" s="76">
        <v>401000000</v>
      </c>
      <c r="F207" s="77">
        <v>401000021</v>
      </c>
      <c r="G207" s="6">
        <v>925</v>
      </c>
      <c r="H207" s="6">
        <v>7</v>
      </c>
      <c r="I207" s="77">
        <v>2</v>
      </c>
      <c r="J207" s="4" t="s">
        <v>1564</v>
      </c>
      <c r="K207" s="6">
        <v>600</v>
      </c>
      <c r="L207" s="6"/>
      <c r="M207" s="6">
        <v>925810001</v>
      </c>
      <c r="N207" s="77" t="s">
        <v>1422</v>
      </c>
      <c r="O207" s="6" t="s">
        <v>1565</v>
      </c>
      <c r="P207" s="6" t="s">
        <v>1421</v>
      </c>
      <c r="Q207" s="6" t="s">
        <v>1561</v>
      </c>
      <c r="R207" s="6" t="s">
        <v>1420</v>
      </c>
      <c r="S207" s="6">
        <v>600</v>
      </c>
      <c r="T207" s="6" t="s">
        <v>1566</v>
      </c>
      <c r="U207" s="74">
        <v>401000021</v>
      </c>
      <c r="V207" s="72" t="s">
        <v>1565</v>
      </c>
      <c r="W207" s="72" t="s">
        <v>1421</v>
      </c>
      <c r="X207" s="72" t="s">
        <v>1561</v>
      </c>
      <c r="Y207" s="72" t="s">
        <v>1420</v>
      </c>
      <c r="Z207" s="73">
        <v>925</v>
      </c>
      <c r="AA207" s="41">
        <v>7</v>
      </c>
      <c r="AB207" s="41">
        <v>2</v>
      </c>
      <c r="AC207" s="42" t="s">
        <v>1564</v>
      </c>
      <c r="AD207" s="73">
        <v>600</v>
      </c>
      <c r="AE207" s="43"/>
      <c r="AF207" s="44"/>
      <c r="AG207" s="45">
        <v>17693.8</v>
      </c>
      <c r="AH207" s="44"/>
      <c r="AI207" s="45">
        <v>0</v>
      </c>
      <c r="AJ207" s="45">
        <v>0</v>
      </c>
      <c r="AK207" s="45">
        <v>0</v>
      </c>
      <c r="AL207" s="7">
        <v>600</v>
      </c>
      <c r="AM207" s="8"/>
    </row>
    <row r="208" spans="1:39" ht="93" customHeight="1" x14ac:dyDescent="0.2">
      <c r="A208" s="5"/>
      <c r="B208" s="76">
        <v>400000000</v>
      </c>
      <c r="C208" s="76">
        <v>401000000</v>
      </c>
      <c r="D208" s="76">
        <v>401000000</v>
      </c>
      <c r="E208" s="76">
        <v>401000000</v>
      </c>
      <c r="F208" s="77">
        <v>401000021</v>
      </c>
      <c r="G208" s="6">
        <v>925</v>
      </c>
      <c r="H208" s="6">
        <v>7</v>
      </c>
      <c r="I208" s="77">
        <v>2</v>
      </c>
      <c r="J208" s="4" t="s">
        <v>1560</v>
      </c>
      <c r="K208" s="6">
        <v>600</v>
      </c>
      <c r="L208" s="6"/>
      <c r="M208" s="6">
        <v>925820001</v>
      </c>
      <c r="N208" s="77" t="s">
        <v>1422</v>
      </c>
      <c r="O208" s="6" t="s">
        <v>1562</v>
      </c>
      <c r="P208" s="6" t="s">
        <v>1421</v>
      </c>
      <c r="Q208" s="6" t="s">
        <v>1561</v>
      </c>
      <c r="R208" s="6" t="s">
        <v>1420</v>
      </c>
      <c r="S208" s="6">
        <v>600</v>
      </c>
      <c r="T208" s="6" t="s">
        <v>1563</v>
      </c>
      <c r="U208" s="74">
        <v>401000021</v>
      </c>
      <c r="V208" s="72" t="s">
        <v>1562</v>
      </c>
      <c r="W208" s="72" t="s">
        <v>1421</v>
      </c>
      <c r="X208" s="72" t="s">
        <v>1561</v>
      </c>
      <c r="Y208" s="72" t="s">
        <v>1420</v>
      </c>
      <c r="Z208" s="73">
        <v>925</v>
      </c>
      <c r="AA208" s="41">
        <v>7</v>
      </c>
      <c r="AB208" s="41">
        <v>2</v>
      </c>
      <c r="AC208" s="42" t="s">
        <v>1560</v>
      </c>
      <c r="AD208" s="73">
        <v>600</v>
      </c>
      <c r="AE208" s="43"/>
      <c r="AF208" s="44"/>
      <c r="AG208" s="45">
        <v>7016.1</v>
      </c>
      <c r="AH208" s="44"/>
      <c r="AI208" s="45">
        <f>9958+27.3</f>
        <v>9985.2999999999993</v>
      </c>
      <c r="AJ208" s="45">
        <f>9958+27.3</f>
        <v>9985.2999999999993</v>
      </c>
      <c r="AK208" s="45">
        <f>9958+27.3</f>
        <v>9985.2999999999993</v>
      </c>
      <c r="AL208" s="7">
        <v>600</v>
      </c>
      <c r="AM208" s="8"/>
    </row>
    <row r="209" spans="1:39" ht="90" customHeight="1" x14ac:dyDescent="0.2">
      <c r="A209" s="5"/>
      <c r="B209" s="76">
        <v>400000000</v>
      </c>
      <c r="C209" s="76">
        <v>401000000</v>
      </c>
      <c r="D209" s="76">
        <v>401000000</v>
      </c>
      <c r="E209" s="76">
        <v>401000000</v>
      </c>
      <c r="F209" s="77">
        <v>401000021</v>
      </c>
      <c r="G209" s="6">
        <v>925</v>
      </c>
      <c r="H209" s="6">
        <v>7</v>
      </c>
      <c r="I209" s="77">
        <v>2</v>
      </c>
      <c r="J209" s="4" t="s">
        <v>1506</v>
      </c>
      <c r="K209" s="6">
        <v>600</v>
      </c>
      <c r="L209" s="6"/>
      <c r="M209" s="6">
        <v>925200001</v>
      </c>
      <c r="N209" s="77" t="s">
        <v>1422</v>
      </c>
      <c r="O209" s="6" t="s">
        <v>1443</v>
      </c>
      <c r="P209" s="6" t="s">
        <v>1421</v>
      </c>
      <c r="Q209" s="6" t="s">
        <v>1507</v>
      </c>
      <c r="R209" s="6" t="s">
        <v>1420</v>
      </c>
      <c r="S209" s="6">
        <v>600</v>
      </c>
      <c r="T209" s="6" t="s">
        <v>1508</v>
      </c>
      <c r="U209" s="74">
        <v>401000021</v>
      </c>
      <c r="V209" s="72" t="s">
        <v>1443</v>
      </c>
      <c r="W209" s="72" t="s">
        <v>1421</v>
      </c>
      <c r="X209" s="72" t="s">
        <v>1507</v>
      </c>
      <c r="Y209" s="72" t="s">
        <v>1420</v>
      </c>
      <c r="Z209" s="73">
        <v>925</v>
      </c>
      <c r="AA209" s="41">
        <v>7</v>
      </c>
      <c r="AB209" s="41">
        <v>2</v>
      </c>
      <c r="AC209" s="42" t="s">
        <v>1506</v>
      </c>
      <c r="AD209" s="73">
        <v>600</v>
      </c>
      <c r="AE209" s="43"/>
      <c r="AF209" s="44"/>
      <c r="AG209" s="45">
        <v>628.9</v>
      </c>
      <c r="AH209" s="44"/>
      <c r="AI209" s="45">
        <v>0</v>
      </c>
      <c r="AJ209" s="45">
        <v>0</v>
      </c>
      <c r="AK209" s="45">
        <v>0</v>
      </c>
      <c r="AL209" s="7">
        <v>600</v>
      </c>
      <c r="AM209" s="8"/>
    </row>
    <row r="210" spans="1:39" ht="81.75" customHeight="1" x14ac:dyDescent="0.2">
      <c r="A210" s="5"/>
      <c r="B210" s="76">
        <v>400000000</v>
      </c>
      <c r="C210" s="76">
        <v>401000000</v>
      </c>
      <c r="D210" s="76">
        <v>401000000</v>
      </c>
      <c r="E210" s="76">
        <v>401000000</v>
      </c>
      <c r="F210" s="77">
        <v>401000021</v>
      </c>
      <c r="G210" s="6">
        <v>925</v>
      </c>
      <c r="H210" s="6">
        <v>7</v>
      </c>
      <c r="I210" s="77">
        <v>2</v>
      </c>
      <c r="J210" s="4" t="s">
        <v>1554</v>
      </c>
      <c r="K210" s="6">
        <v>600</v>
      </c>
      <c r="L210" s="6"/>
      <c r="M210" s="6">
        <v>925811001</v>
      </c>
      <c r="N210" s="77" t="s">
        <v>1422</v>
      </c>
      <c r="O210" s="6" t="s">
        <v>1555</v>
      </c>
      <c r="P210" s="6" t="s">
        <v>1421</v>
      </c>
      <c r="Q210" s="6" t="s">
        <v>1520</v>
      </c>
      <c r="R210" s="6" t="s">
        <v>1420</v>
      </c>
      <c r="S210" s="6">
        <v>600</v>
      </c>
      <c r="T210" s="6" t="s">
        <v>1556</v>
      </c>
      <c r="U210" s="74">
        <v>401000021</v>
      </c>
      <c r="V210" s="72" t="s">
        <v>1555</v>
      </c>
      <c r="W210" s="72" t="s">
        <v>1421</v>
      </c>
      <c r="X210" s="72" t="s">
        <v>1520</v>
      </c>
      <c r="Y210" s="72" t="s">
        <v>1420</v>
      </c>
      <c r="Z210" s="73">
        <v>925</v>
      </c>
      <c r="AA210" s="41">
        <v>7</v>
      </c>
      <c r="AB210" s="41">
        <v>2</v>
      </c>
      <c r="AC210" s="42" t="s">
        <v>1554</v>
      </c>
      <c r="AD210" s="73">
        <v>600</v>
      </c>
      <c r="AE210" s="43"/>
      <c r="AF210" s="44"/>
      <c r="AG210" s="45">
        <v>0</v>
      </c>
      <c r="AH210" s="44"/>
      <c r="AI210" s="45">
        <v>0</v>
      </c>
      <c r="AJ210" s="45">
        <v>10196.6</v>
      </c>
      <c r="AK210" s="45">
        <v>0</v>
      </c>
      <c r="AL210" s="7">
        <v>600</v>
      </c>
      <c r="AM210" s="8"/>
    </row>
    <row r="211" spans="1:39" ht="86.25" customHeight="1" x14ac:dyDescent="0.2">
      <c r="A211" s="5"/>
      <c r="B211" s="76"/>
      <c r="C211" s="76"/>
      <c r="D211" s="76"/>
      <c r="E211" s="76"/>
      <c r="F211" s="77"/>
      <c r="G211" s="6"/>
      <c r="H211" s="6"/>
      <c r="I211" s="77"/>
      <c r="J211" s="4"/>
      <c r="K211" s="6"/>
      <c r="L211" s="6"/>
      <c r="M211" s="6"/>
      <c r="N211" s="77"/>
      <c r="O211" s="6"/>
      <c r="P211" s="6"/>
      <c r="Q211" s="6"/>
      <c r="R211" s="6"/>
      <c r="S211" s="6"/>
      <c r="T211" s="6"/>
      <c r="U211" s="74">
        <v>401000021</v>
      </c>
      <c r="V211" s="72" t="s">
        <v>1592</v>
      </c>
      <c r="W211" s="72" t="s">
        <v>1421</v>
      </c>
      <c r="X211" s="72" t="s">
        <v>1520</v>
      </c>
      <c r="Y211" s="72" t="s">
        <v>1420</v>
      </c>
      <c r="Z211" s="73">
        <v>925</v>
      </c>
      <c r="AA211" s="41">
        <v>7</v>
      </c>
      <c r="AB211" s="41">
        <v>2</v>
      </c>
      <c r="AC211" s="42" t="s">
        <v>2146</v>
      </c>
      <c r="AD211" s="73">
        <v>600</v>
      </c>
      <c r="AE211" s="43"/>
      <c r="AF211" s="44"/>
      <c r="AG211" s="45">
        <v>0</v>
      </c>
      <c r="AH211" s="44"/>
      <c r="AI211" s="45">
        <v>1595.8</v>
      </c>
      <c r="AJ211" s="45">
        <v>3223.5</v>
      </c>
      <c r="AK211" s="45">
        <v>0</v>
      </c>
      <c r="AL211" s="7"/>
      <c r="AM211" s="8"/>
    </row>
    <row r="212" spans="1:39" ht="89.25" customHeight="1" x14ac:dyDescent="0.2">
      <c r="A212" s="5"/>
      <c r="B212" s="76">
        <v>400000000</v>
      </c>
      <c r="C212" s="76">
        <v>401000000</v>
      </c>
      <c r="D212" s="76">
        <v>401000000</v>
      </c>
      <c r="E212" s="76">
        <v>401000000</v>
      </c>
      <c r="F212" s="77">
        <v>401000021</v>
      </c>
      <c r="G212" s="6">
        <v>925</v>
      </c>
      <c r="H212" s="6">
        <v>7</v>
      </c>
      <c r="I212" s="77">
        <v>3</v>
      </c>
      <c r="J212" s="4" t="s">
        <v>1445</v>
      </c>
      <c r="K212" s="6">
        <v>600</v>
      </c>
      <c r="L212" s="6"/>
      <c r="M212" s="6">
        <v>925197001</v>
      </c>
      <c r="N212" s="77" t="s">
        <v>1422</v>
      </c>
      <c r="O212" s="6" t="s">
        <v>1447</v>
      </c>
      <c r="P212" s="6" t="s">
        <v>1421</v>
      </c>
      <c r="Q212" s="6" t="s">
        <v>1446</v>
      </c>
      <c r="R212" s="6" t="s">
        <v>1420</v>
      </c>
      <c r="S212" s="6">
        <v>600</v>
      </c>
      <c r="T212" s="6" t="s">
        <v>1448</v>
      </c>
      <c r="U212" s="74">
        <v>401000021</v>
      </c>
      <c r="V212" s="72" t="s">
        <v>1447</v>
      </c>
      <c r="W212" s="72" t="s">
        <v>1421</v>
      </c>
      <c r="X212" s="72" t="s">
        <v>1446</v>
      </c>
      <c r="Y212" s="72" t="s">
        <v>1420</v>
      </c>
      <c r="Z212" s="73">
        <v>925</v>
      </c>
      <c r="AA212" s="41">
        <v>7</v>
      </c>
      <c r="AB212" s="41">
        <v>3</v>
      </c>
      <c r="AC212" s="42" t="s">
        <v>1445</v>
      </c>
      <c r="AD212" s="73">
        <v>600</v>
      </c>
      <c r="AE212" s="43"/>
      <c r="AF212" s="44"/>
      <c r="AG212" s="45">
        <v>476070.7</v>
      </c>
      <c r="AH212" s="44"/>
      <c r="AI212" s="45">
        <v>455925.1</v>
      </c>
      <c r="AJ212" s="45">
        <v>457234.8</v>
      </c>
      <c r="AK212" s="45">
        <v>458127.9</v>
      </c>
      <c r="AL212" s="7">
        <v>600</v>
      </c>
      <c r="AM212" s="8"/>
    </row>
    <row r="213" spans="1:39" ht="129" customHeight="1" x14ac:dyDescent="0.2">
      <c r="A213" s="5"/>
      <c r="B213" s="76">
        <v>400000000</v>
      </c>
      <c r="C213" s="76">
        <v>401000000</v>
      </c>
      <c r="D213" s="76">
        <v>401000000</v>
      </c>
      <c r="E213" s="76">
        <v>401000000</v>
      </c>
      <c r="F213" s="77">
        <v>401000021</v>
      </c>
      <c r="G213" s="6">
        <v>925</v>
      </c>
      <c r="H213" s="6">
        <v>7</v>
      </c>
      <c r="I213" s="77">
        <v>3</v>
      </c>
      <c r="J213" s="4" t="s">
        <v>1441</v>
      </c>
      <c r="K213" s="6">
        <v>600</v>
      </c>
      <c r="L213" s="6"/>
      <c r="M213" s="6">
        <v>925392001</v>
      </c>
      <c r="N213" s="77" t="s">
        <v>1422</v>
      </c>
      <c r="O213" s="6" t="s">
        <v>1443</v>
      </c>
      <c r="P213" s="6" t="s">
        <v>1421</v>
      </c>
      <c r="Q213" s="6" t="s">
        <v>1442</v>
      </c>
      <c r="R213" s="6" t="s">
        <v>1420</v>
      </c>
      <c r="S213" s="6">
        <v>600</v>
      </c>
      <c r="T213" s="6" t="s">
        <v>1444</v>
      </c>
      <c r="U213" s="74">
        <v>401000021</v>
      </c>
      <c r="V213" s="72" t="s">
        <v>1443</v>
      </c>
      <c r="W213" s="72" t="s">
        <v>1421</v>
      </c>
      <c r="X213" s="72" t="s">
        <v>1442</v>
      </c>
      <c r="Y213" s="72" t="s">
        <v>1420</v>
      </c>
      <c r="Z213" s="73">
        <v>925</v>
      </c>
      <c r="AA213" s="41">
        <v>7</v>
      </c>
      <c r="AB213" s="41">
        <v>3</v>
      </c>
      <c r="AC213" s="42" t="s">
        <v>1441</v>
      </c>
      <c r="AD213" s="73">
        <v>600</v>
      </c>
      <c r="AE213" s="43"/>
      <c r="AF213" s="44"/>
      <c r="AG213" s="45">
        <v>89238.1</v>
      </c>
      <c r="AH213" s="44"/>
      <c r="AI213" s="45">
        <f>87978.3+1664.8-5164.1</f>
        <v>84479</v>
      </c>
      <c r="AJ213" s="45">
        <f>1664.8+70504.2-5164.1</f>
        <v>67004.899999999994</v>
      </c>
      <c r="AK213" s="45">
        <f>1664.8+70504.2-5164.1</f>
        <v>67004.899999999994</v>
      </c>
      <c r="AL213" s="7">
        <v>600</v>
      </c>
      <c r="AM213" s="8"/>
    </row>
    <row r="214" spans="1:39" ht="96.75" customHeight="1" x14ac:dyDescent="0.2">
      <c r="A214" s="5"/>
      <c r="B214" s="76">
        <v>400000000</v>
      </c>
      <c r="C214" s="76">
        <v>401000000</v>
      </c>
      <c r="D214" s="76">
        <v>401000000</v>
      </c>
      <c r="E214" s="76">
        <v>401000000</v>
      </c>
      <c r="F214" s="77">
        <v>401000021</v>
      </c>
      <c r="G214" s="6">
        <v>925</v>
      </c>
      <c r="H214" s="6">
        <v>7</v>
      </c>
      <c r="I214" s="77">
        <v>3</v>
      </c>
      <c r="J214" s="4" t="s">
        <v>1550</v>
      </c>
      <c r="K214" s="6">
        <v>600</v>
      </c>
      <c r="L214" s="6"/>
      <c r="M214" s="6">
        <v>925713001</v>
      </c>
      <c r="N214" s="77" t="s">
        <v>1422</v>
      </c>
      <c r="O214" s="6" t="s">
        <v>1037</v>
      </c>
      <c r="P214" s="6" t="s">
        <v>1552</v>
      </c>
      <c r="Q214" s="6" t="s">
        <v>1551</v>
      </c>
      <c r="R214" s="6" t="s">
        <v>1420</v>
      </c>
      <c r="S214" s="6">
        <v>600</v>
      </c>
      <c r="T214" s="6" t="s">
        <v>1553</v>
      </c>
      <c r="U214" s="74">
        <v>401000021</v>
      </c>
      <c r="V214" s="72" t="s">
        <v>1037</v>
      </c>
      <c r="W214" s="72" t="s">
        <v>1552</v>
      </c>
      <c r="X214" s="72" t="s">
        <v>1551</v>
      </c>
      <c r="Y214" s="72" t="s">
        <v>1420</v>
      </c>
      <c r="Z214" s="73">
        <v>925</v>
      </c>
      <c r="AA214" s="41">
        <v>7</v>
      </c>
      <c r="AB214" s="41">
        <v>3</v>
      </c>
      <c r="AC214" s="42" t="s">
        <v>1550</v>
      </c>
      <c r="AD214" s="73">
        <v>600</v>
      </c>
      <c r="AE214" s="43"/>
      <c r="AF214" s="44"/>
      <c r="AG214" s="45">
        <v>2100</v>
      </c>
      <c r="AH214" s="44"/>
      <c r="AI214" s="45">
        <v>0</v>
      </c>
      <c r="AJ214" s="45">
        <v>0</v>
      </c>
      <c r="AK214" s="45">
        <v>0</v>
      </c>
      <c r="AL214" s="7">
        <v>600</v>
      </c>
      <c r="AM214" s="8"/>
    </row>
    <row r="215" spans="1:39" ht="90.75" customHeight="1" x14ac:dyDescent="0.2">
      <c r="A215" s="5"/>
      <c r="B215" s="76">
        <v>400000000</v>
      </c>
      <c r="C215" s="76">
        <v>401000000</v>
      </c>
      <c r="D215" s="76">
        <v>401000000</v>
      </c>
      <c r="E215" s="76">
        <v>401000000</v>
      </c>
      <c r="F215" s="77">
        <v>401000021</v>
      </c>
      <c r="G215" s="6">
        <v>925</v>
      </c>
      <c r="H215" s="6">
        <v>7</v>
      </c>
      <c r="I215" s="77">
        <v>3</v>
      </c>
      <c r="J215" s="4" t="s">
        <v>1547</v>
      </c>
      <c r="K215" s="6">
        <v>600</v>
      </c>
      <c r="L215" s="6"/>
      <c r="M215" s="6">
        <v>925386001</v>
      </c>
      <c r="N215" s="77" t="s">
        <v>1422</v>
      </c>
      <c r="O215" s="6" t="s">
        <v>1477</v>
      </c>
      <c r="P215" s="6" t="s">
        <v>1421</v>
      </c>
      <c r="Q215" s="6" t="s">
        <v>1548</v>
      </c>
      <c r="R215" s="6" t="s">
        <v>1420</v>
      </c>
      <c r="S215" s="6">
        <v>600</v>
      </c>
      <c r="T215" s="6" t="s">
        <v>1549</v>
      </c>
      <c r="U215" s="74">
        <v>401000021</v>
      </c>
      <c r="V215" s="72" t="s">
        <v>1477</v>
      </c>
      <c r="W215" s="72" t="s">
        <v>1421</v>
      </c>
      <c r="X215" s="72" t="s">
        <v>1548</v>
      </c>
      <c r="Y215" s="72" t="s">
        <v>1420</v>
      </c>
      <c r="Z215" s="73">
        <v>925</v>
      </c>
      <c r="AA215" s="41">
        <v>7</v>
      </c>
      <c r="AB215" s="41">
        <v>3</v>
      </c>
      <c r="AC215" s="42" t="s">
        <v>1547</v>
      </c>
      <c r="AD215" s="73">
        <v>600</v>
      </c>
      <c r="AE215" s="43"/>
      <c r="AF215" s="44"/>
      <c r="AG215" s="45">
        <v>78983.8</v>
      </c>
      <c r="AH215" s="44"/>
      <c r="AI215" s="45">
        <f>78983.8+6369.4</f>
        <v>85353.2</v>
      </c>
      <c r="AJ215" s="45">
        <f>78983.8+6369.4</f>
        <v>85353.2</v>
      </c>
      <c r="AK215" s="45">
        <f>78983.8+6369.4</f>
        <v>85353.2</v>
      </c>
      <c r="AL215" s="7">
        <v>600</v>
      </c>
      <c r="AM215" s="8"/>
    </row>
    <row r="216" spans="1:39" ht="90.75" customHeight="1" x14ac:dyDescent="0.2">
      <c r="A216" s="5"/>
      <c r="B216" s="76">
        <v>400000000</v>
      </c>
      <c r="C216" s="76">
        <v>401000000</v>
      </c>
      <c r="D216" s="76">
        <v>401000000</v>
      </c>
      <c r="E216" s="76">
        <v>401000000</v>
      </c>
      <c r="F216" s="77">
        <v>401000021</v>
      </c>
      <c r="G216" s="6">
        <v>925</v>
      </c>
      <c r="H216" s="6">
        <v>7</v>
      </c>
      <c r="I216" s="77">
        <v>3</v>
      </c>
      <c r="J216" s="4" t="s">
        <v>1541</v>
      </c>
      <c r="K216" s="6">
        <v>600</v>
      </c>
      <c r="L216" s="6"/>
      <c r="M216" s="6">
        <v>925399001</v>
      </c>
      <c r="N216" s="77" t="s">
        <v>1422</v>
      </c>
      <c r="O216" s="6" t="s">
        <v>1546</v>
      </c>
      <c r="P216" s="6" t="s">
        <v>1545</v>
      </c>
      <c r="Q216" s="6" t="s">
        <v>1544</v>
      </c>
      <c r="R216" s="6" t="s">
        <v>1543</v>
      </c>
      <c r="S216" s="6">
        <v>600</v>
      </c>
      <c r="T216" s="6" t="s">
        <v>1542</v>
      </c>
      <c r="U216" s="98">
        <v>401000021</v>
      </c>
      <c r="V216" s="93" t="s">
        <v>1546</v>
      </c>
      <c r="W216" s="93" t="s">
        <v>1545</v>
      </c>
      <c r="X216" s="93" t="s">
        <v>1544</v>
      </c>
      <c r="Y216" s="93" t="s">
        <v>1543</v>
      </c>
      <c r="Z216" s="80">
        <v>925</v>
      </c>
      <c r="AA216" s="41">
        <v>7</v>
      </c>
      <c r="AB216" s="41">
        <v>3</v>
      </c>
      <c r="AC216" s="42" t="s">
        <v>1541</v>
      </c>
      <c r="AD216" s="73">
        <v>600</v>
      </c>
      <c r="AE216" s="43"/>
      <c r="AF216" s="44"/>
      <c r="AG216" s="45">
        <v>1444.5</v>
      </c>
      <c r="AH216" s="44"/>
      <c r="AI216" s="45">
        <f>1444.5+20.5</f>
        <v>1465</v>
      </c>
      <c r="AJ216" s="45">
        <f>20.5+1444.5</f>
        <v>1465</v>
      </c>
      <c r="AK216" s="45">
        <f>20.5+1444.5</f>
        <v>1465</v>
      </c>
      <c r="AL216" s="7">
        <v>600</v>
      </c>
      <c r="AM216" s="8"/>
    </row>
    <row r="217" spans="1:39" ht="120.75" customHeight="1" x14ac:dyDescent="0.2">
      <c r="A217" s="5"/>
      <c r="B217" s="76">
        <v>400000000</v>
      </c>
      <c r="C217" s="76">
        <v>401000000</v>
      </c>
      <c r="D217" s="76">
        <v>401000000</v>
      </c>
      <c r="E217" s="76">
        <v>401000000</v>
      </c>
      <c r="F217" s="77">
        <v>401000021</v>
      </c>
      <c r="G217" s="6">
        <v>925</v>
      </c>
      <c r="H217" s="6">
        <v>7</v>
      </c>
      <c r="I217" s="77">
        <v>3</v>
      </c>
      <c r="J217" s="4" t="s">
        <v>1541</v>
      </c>
      <c r="K217" s="6">
        <v>800</v>
      </c>
      <c r="L217" s="6"/>
      <c r="M217" s="6">
        <v>925399002</v>
      </c>
      <c r="N217" s="77" t="s">
        <v>1422</v>
      </c>
      <c r="O217" s="6" t="s">
        <v>1546</v>
      </c>
      <c r="P217" s="6" t="s">
        <v>1545</v>
      </c>
      <c r="Q217" s="6" t="s">
        <v>1544</v>
      </c>
      <c r="R217" s="6" t="s">
        <v>1543</v>
      </c>
      <c r="S217" s="6">
        <v>800</v>
      </c>
      <c r="T217" s="6" t="s">
        <v>1542</v>
      </c>
      <c r="U217" s="98"/>
      <c r="V217" s="93"/>
      <c r="W217" s="93"/>
      <c r="X217" s="93"/>
      <c r="Y217" s="93"/>
      <c r="Z217" s="80"/>
      <c r="AA217" s="41">
        <v>7</v>
      </c>
      <c r="AB217" s="41">
        <v>3</v>
      </c>
      <c r="AC217" s="42" t="s">
        <v>1541</v>
      </c>
      <c r="AD217" s="73">
        <v>800</v>
      </c>
      <c r="AE217" s="43"/>
      <c r="AF217" s="44"/>
      <c r="AG217" s="45">
        <v>1072.9000000000001</v>
      </c>
      <c r="AH217" s="44"/>
      <c r="AI217" s="45">
        <f>138.8+1072.9</f>
        <v>1211.7</v>
      </c>
      <c r="AJ217" s="45">
        <f>138.8+1072.9</f>
        <v>1211.7</v>
      </c>
      <c r="AK217" s="45">
        <f>138.8+1072.9</f>
        <v>1211.7</v>
      </c>
      <c r="AL217" s="7">
        <v>600</v>
      </c>
      <c r="AM217" s="8"/>
    </row>
    <row r="218" spans="1:39" ht="89.25" customHeight="1" x14ac:dyDescent="0.2">
      <c r="A218" s="5"/>
      <c r="B218" s="76">
        <v>400000000</v>
      </c>
      <c r="C218" s="76">
        <v>401000000</v>
      </c>
      <c r="D218" s="76">
        <v>401000000</v>
      </c>
      <c r="E218" s="76">
        <v>401000000</v>
      </c>
      <c r="F218" s="77">
        <v>401000021</v>
      </c>
      <c r="G218" s="6">
        <v>925</v>
      </c>
      <c r="H218" s="6">
        <v>7</v>
      </c>
      <c r="I218" s="77">
        <v>7</v>
      </c>
      <c r="J218" s="4" t="s">
        <v>1538</v>
      </c>
      <c r="K218" s="6">
        <v>600</v>
      </c>
      <c r="L218" s="6"/>
      <c r="M218" s="6">
        <v>925207003</v>
      </c>
      <c r="N218" s="77" t="s">
        <v>1422</v>
      </c>
      <c r="O218" s="6" t="s">
        <v>1462</v>
      </c>
      <c r="P218" s="6" t="s">
        <v>1458</v>
      </c>
      <c r="Q218" s="6" t="s">
        <v>1539</v>
      </c>
      <c r="R218" s="6" t="s">
        <v>1420</v>
      </c>
      <c r="S218" s="6">
        <v>600</v>
      </c>
      <c r="T218" s="6" t="s">
        <v>1540</v>
      </c>
      <c r="U218" s="74">
        <v>401000021</v>
      </c>
      <c r="V218" s="72" t="s">
        <v>1462</v>
      </c>
      <c r="W218" s="72" t="s">
        <v>1458</v>
      </c>
      <c r="X218" s="72" t="s">
        <v>1539</v>
      </c>
      <c r="Y218" s="72" t="s">
        <v>1420</v>
      </c>
      <c r="Z218" s="73">
        <v>925</v>
      </c>
      <c r="AA218" s="41">
        <v>7</v>
      </c>
      <c r="AB218" s="41">
        <v>9</v>
      </c>
      <c r="AC218" s="42" t="s">
        <v>1538</v>
      </c>
      <c r="AD218" s="73">
        <v>600</v>
      </c>
      <c r="AE218" s="43"/>
      <c r="AF218" s="44"/>
      <c r="AG218" s="45">
        <v>4832</v>
      </c>
      <c r="AH218" s="44"/>
      <c r="AI218" s="45">
        <v>5455.3</v>
      </c>
      <c r="AJ218" s="45">
        <v>6416.8</v>
      </c>
      <c r="AK218" s="45">
        <v>6575.2</v>
      </c>
      <c r="AL218" s="7">
        <v>600</v>
      </c>
      <c r="AM218" s="8"/>
    </row>
    <row r="219" spans="1:39" ht="124.5" customHeight="1" x14ac:dyDescent="0.2">
      <c r="A219" s="5"/>
      <c r="B219" s="76">
        <v>400000000</v>
      </c>
      <c r="C219" s="76">
        <v>401000000</v>
      </c>
      <c r="D219" s="76">
        <v>401000000</v>
      </c>
      <c r="E219" s="76">
        <v>401000000</v>
      </c>
      <c r="F219" s="77">
        <v>401000021</v>
      </c>
      <c r="G219" s="6">
        <v>925</v>
      </c>
      <c r="H219" s="6">
        <v>7</v>
      </c>
      <c r="I219" s="77">
        <v>7</v>
      </c>
      <c r="J219" s="4" t="s">
        <v>1533</v>
      </c>
      <c r="K219" s="6">
        <v>600</v>
      </c>
      <c r="L219" s="6"/>
      <c r="M219" s="6">
        <v>925724001</v>
      </c>
      <c r="N219" s="77" t="s">
        <v>1422</v>
      </c>
      <c r="O219" s="6" t="s">
        <v>1536</v>
      </c>
      <c r="P219" s="6" t="s">
        <v>1535</v>
      </c>
      <c r="Q219" s="6" t="s">
        <v>1534</v>
      </c>
      <c r="R219" s="6" t="s">
        <v>1515</v>
      </c>
      <c r="S219" s="6">
        <v>600</v>
      </c>
      <c r="T219" s="6" t="s">
        <v>1537</v>
      </c>
      <c r="U219" s="74">
        <v>401000021</v>
      </c>
      <c r="V219" s="72" t="s">
        <v>1536</v>
      </c>
      <c r="W219" s="72" t="s">
        <v>1535</v>
      </c>
      <c r="X219" s="72" t="s">
        <v>1534</v>
      </c>
      <c r="Y219" s="72" t="s">
        <v>1515</v>
      </c>
      <c r="Z219" s="73">
        <v>925</v>
      </c>
      <c r="AA219" s="41">
        <v>7</v>
      </c>
      <c r="AB219" s="41">
        <v>9</v>
      </c>
      <c r="AC219" s="42" t="s">
        <v>1533</v>
      </c>
      <c r="AD219" s="73">
        <v>600</v>
      </c>
      <c r="AE219" s="43"/>
      <c r="AF219" s="44"/>
      <c r="AG219" s="45">
        <v>11077</v>
      </c>
      <c r="AH219" s="44"/>
      <c r="AI219" s="45">
        <v>11090</v>
      </c>
      <c r="AJ219" s="45">
        <v>11550</v>
      </c>
      <c r="AK219" s="45">
        <v>11550</v>
      </c>
      <c r="AL219" s="7">
        <v>600</v>
      </c>
      <c r="AM219" s="8"/>
    </row>
    <row r="220" spans="1:39" ht="128.25" customHeight="1" x14ac:dyDescent="0.2">
      <c r="A220" s="5"/>
      <c r="B220" s="76">
        <v>400000000</v>
      </c>
      <c r="C220" s="76">
        <v>401000000</v>
      </c>
      <c r="D220" s="76">
        <v>401000000</v>
      </c>
      <c r="E220" s="76">
        <v>401000000</v>
      </c>
      <c r="F220" s="77">
        <v>401000021</v>
      </c>
      <c r="G220" s="6">
        <v>925</v>
      </c>
      <c r="H220" s="6">
        <v>7</v>
      </c>
      <c r="I220" s="77">
        <v>9</v>
      </c>
      <c r="J220" s="4" t="s">
        <v>1529</v>
      </c>
      <c r="K220" s="6">
        <v>600</v>
      </c>
      <c r="L220" s="6"/>
      <c r="M220" s="6">
        <v>925400002</v>
      </c>
      <c r="N220" s="77" t="s">
        <v>1422</v>
      </c>
      <c r="O220" s="6" t="s">
        <v>1531</v>
      </c>
      <c r="P220" s="6" t="s">
        <v>1517</v>
      </c>
      <c r="Q220" s="6" t="s">
        <v>1530</v>
      </c>
      <c r="R220" s="6" t="s">
        <v>1515</v>
      </c>
      <c r="S220" s="6">
        <v>600</v>
      </c>
      <c r="T220" s="6" t="s">
        <v>1532</v>
      </c>
      <c r="U220" s="74">
        <v>401000021</v>
      </c>
      <c r="V220" s="72" t="s">
        <v>1531</v>
      </c>
      <c r="W220" s="72" t="s">
        <v>1517</v>
      </c>
      <c r="X220" s="72" t="s">
        <v>1530</v>
      </c>
      <c r="Y220" s="72" t="s">
        <v>1515</v>
      </c>
      <c r="Z220" s="73">
        <v>925</v>
      </c>
      <c r="AA220" s="41">
        <v>7</v>
      </c>
      <c r="AB220" s="41">
        <v>9</v>
      </c>
      <c r="AC220" s="42" t="s">
        <v>1529</v>
      </c>
      <c r="AD220" s="73">
        <v>600</v>
      </c>
      <c r="AE220" s="43"/>
      <c r="AF220" s="44"/>
      <c r="AG220" s="45">
        <v>131719.79999999999</v>
      </c>
      <c r="AH220" s="44"/>
      <c r="AI220" s="45">
        <v>109640.8</v>
      </c>
      <c r="AJ220" s="45">
        <v>110347.7</v>
      </c>
      <c r="AK220" s="45">
        <v>111082.9</v>
      </c>
      <c r="AL220" s="7">
        <v>600</v>
      </c>
      <c r="AM220" s="8"/>
    </row>
    <row r="221" spans="1:39" ht="132.75" customHeight="1" x14ac:dyDescent="0.2">
      <c r="A221" s="5"/>
      <c r="B221" s="76">
        <v>400000000</v>
      </c>
      <c r="C221" s="76">
        <v>401000000</v>
      </c>
      <c r="D221" s="76">
        <v>401000000</v>
      </c>
      <c r="E221" s="76">
        <v>401000000</v>
      </c>
      <c r="F221" s="77">
        <v>401000021</v>
      </c>
      <c r="G221" s="6">
        <v>925</v>
      </c>
      <c r="H221" s="6">
        <v>7</v>
      </c>
      <c r="I221" s="77">
        <v>9</v>
      </c>
      <c r="J221" s="4" t="s">
        <v>1524</v>
      </c>
      <c r="K221" s="6">
        <v>600</v>
      </c>
      <c r="L221" s="6"/>
      <c r="M221" s="6">
        <v>925379001</v>
      </c>
      <c r="N221" s="77" t="s">
        <v>1422</v>
      </c>
      <c r="O221" s="6" t="s">
        <v>1527</v>
      </c>
      <c r="P221" s="6" t="s">
        <v>1526</v>
      </c>
      <c r="Q221" s="6" t="s">
        <v>1525</v>
      </c>
      <c r="R221" s="6" t="s">
        <v>116</v>
      </c>
      <c r="S221" s="6">
        <v>600</v>
      </c>
      <c r="T221" s="6" t="s">
        <v>1528</v>
      </c>
      <c r="U221" s="74">
        <v>401000021</v>
      </c>
      <c r="V221" s="72" t="s">
        <v>1527</v>
      </c>
      <c r="W221" s="72" t="s">
        <v>1526</v>
      </c>
      <c r="X221" s="72" t="s">
        <v>1525</v>
      </c>
      <c r="Y221" s="72" t="s">
        <v>116</v>
      </c>
      <c r="Z221" s="73">
        <v>925</v>
      </c>
      <c r="AA221" s="41">
        <v>7</v>
      </c>
      <c r="AB221" s="41">
        <v>9</v>
      </c>
      <c r="AC221" s="42" t="s">
        <v>1524</v>
      </c>
      <c r="AD221" s="73">
        <v>600</v>
      </c>
      <c r="AE221" s="43"/>
      <c r="AF221" s="44"/>
      <c r="AG221" s="45">
        <v>3331.4</v>
      </c>
      <c r="AH221" s="44"/>
      <c r="AI221" s="45">
        <v>991.4</v>
      </c>
      <c r="AJ221" s="45">
        <v>991.4</v>
      </c>
      <c r="AK221" s="45">
        <v>991.4</v>
      </c>
      <c r="AL221" s="7">
        <v>600</v>
      </c>
      <c r="AM221" s="8"/>
    </row>
    <row r="222" spans="1:39" ht="126" customHeight="1" x14ac:dyDescent="0.2">
      <c r="A222" s="5"/>
      <c r="B222" s="76">
        <v>400000000</v>
      </c>
      <c r="C222" s="76">
        <v>401000000</v>
      </c>
      <c r="D222" s="76">
        <v>401000000</v>
      </c>
      <c r="E222" s="76">
        <v>401000000</v>
      </c>
      <c r="F222" s="77">
        <v>401000021</v>
      </c>
      <c r="G222" s="6">
        <v>925</v>
      </c>
      <c r="H222" s="6">
        <v>7</v>
      </c>
      <c r="I222" s="77">
        <v>9</v>
      </c>
      <c r="J222" s="4" t="s">
        <v>1523</v>
      </c>
      <c r="K222" s="6">
        <v>600</v>
      </c>
      <c r="L222" s="6"/>
      <c r="M222" s="6">
        <v>925518001</v>
      </c>
      <c r="N222" s="77" t="s">
        <v>1422</v>
      </c>
      <c r="O222" s="6" t="s">
        <v>1513</v>
      </c>
      <c r="P222" s="6" t="s">
        <v>1517</v>
      </c>
      <c r="Q222" s="6" t="s">
        <v>1516</v>
      </c>
      <c r="R222" s="6" t="s">
        <v>1515</v>
      </c>
      <c r="S222" s="6">
        <v>600</v>
      </c>
      <c r="T222" s="6" t="s">
        <v>1518</v>
      </c>
      <c r="U222" s="74">
        <v>401000021</v>
      </c>
      <c r="V222" s="72" t="s">
        <v>1513</v>
      </c>
      <c r="W222" s="72" t="s">
        <v>1517</v>
      </c>
      <c r="X222" s="72" t="s">
        <v>1516</v>
      </c>
      <c r="Y222" s="72" t="s">
        <v>1515</v>
      </c>
      <c r="Z222" s="73">
        <v>925</v>
      </c>
      <c r="AA222" s="41">
        <v>7</v>
      </c>
      <c r="AB222" s="41">
        <v>9</v>
      </c>
      <c r="AC222" s="42" t="s">
        <v>1523</v>
      </c>
      <c r="AD222" s="73">
        <v>600</v>
      </c>
      <c r="AE222" s="43"/>
      <c r="AF222" s="44"/>
      <c r="AG222" s="45">
        <v>402565.4</v>
      </c>
      <c r="AH222" s="44"/>
      <c r="AI222" s="45">
        <f>396381.7+30199.9</f>
        <v>426581.60000000003</v>
      </c>
      <c r="AJ222" s="45">
        <f>409843.2+22302</f>
        <v>432145.2</v>
      </c>
      <c r="AK222" s="45">
        <f>24590.6+429780</f>
        <v>454370.6</v>
      </c>
      <c r="AL222" s="7">
        <v>600</v>
      </c>
      <c r="AM222" s="8"/>
    </row>
    <row r="223" spans="1:39" ht="89.25" customHeight="1" x14ac:dyDescent="0.2">
      <c r="A223" s="5"/>
      <c r="B223" s="76">
        <v>400000000</v>
      </c>
      <c r="C223" s="76">
        <v>401000000</v>
      </c>
      <c r="D223" s="76">
        <v>401000000</v>
      </c>
      <c r="E223" s="76">
        <v>401000000</v>
      </c>
      <c r="F223" s="77">
        <v>401000021</v>
      </c>
      <c r="G223" s="6">
        <v>925</v>
      </c>
      <c r="H223" s="6">
        <v>7</v>
      </c>
      <c r="I223" s="77">
        <v>9</v>
      </c>
      <c r="J223" s="4" t="s">
        <v>1519</v>
      </c>
      <c r="K223" s="6">
        <v>600</v>
      </c>
      <c r="L223" s="6"/>
      <c r="M223" s="6">
        <v>925809001</v>
      </c>
      <c r="N223" s="77" t="s">
        <v>1422</v>
      </c>
      <c r="O223" s="6" t="s">
        <v>1521</v>
      </c>
      <c r="P223" s="6" t="s">
        <v>1421</v>
      </c>
      <c r="Q223" s="6" t="s">
        <v>1520</v>
      </c>
      <c r="R223" s="6" t="s">
        <v>1420</v>
      </c>
      <c r="S223" s="6">
        <v>600</v>
      </c>
      <c r="T223" s="6" t="s">
        <v>1522</v>
      </c>
      <c r="U223" s="74">
        <v>401000021</v>
      </c>
      <c r="V223" s="72" t="s">
        <v>1521</v>
      </c>
      <c r="W223" s="72" t="s">
        <v>1421</v>
      </c>
      <c r="X223" s="72" t="s">
        <v>1520</v>
      </c>
      <c r="Y223" s="72" t="s">
        <v>1420</v>
      </c>
      <c r="Z223" s="73">
        <v>925</v>
      </c>
      <c r="AA223" s="41">
        <v>7</v>
      </c>
      <c r="AB223" s="41">
        <v>9</v>
      </c>
      <c r="AC223" s="42" t="s">
        <v>1519</v>
      </c>
      <c r="AD223" s="73">
        <v>600</v>
      </c>
      <c r="AE223" s="43"/>
      <c r="AF223" s="44"/>
      <c r="AG223" s="45">
        <v>27053.4</v>
      </c>
      <c r="AH223" s="44"/>
      <c r="AI223" s="45">
        <f>24403.6-3520.3-3505.8</f>
        <v>17377.5</v>
      </c>
      <c r="AJ223" s="45">
        <f>24794-3560.1</f>
        <v>21233.9</v>
      </c>
      <c r="AK223" s="45">
        <f>25082.1-3589.4-3574.9</f>
        <v>17917.799999999996</v>
      </c>
      <c r="AL223" s="7">
        <v>600</v>
      </c>
      <c r="AM223" s="8"/>
    </row>
    <row r="224" spans="1:39" ht="131.25" customHeight="1" x14ac:dyDescent="0.2">
      <c r="A224" s="5"/>
      <c r="B224" s="76">
        <v>400000000</v>
      </c>
      <c r="C224" s="76">
        <v>401000000</v>
      </c>
      <c r="D224" s="76">
        <v>401000000</v>
      </c>
      <c r="E224" s="76">
        <v>401000000</v>
      </c>
      <c r="F224" s="77">
        <v>401000021</v>
      </c>
      <c r="G224" s="6">
        <v>925</v>
      </c>
      <c r="H224" s="6">
        <v>7</v>
      </c>
      <c r="I224" s="77">
        <v>9</v>
      </c>
      <c r="J224" s="4" t="s">
        <v>1512</v>
      </c>
      <c r="K224" s="6">
        <v>600</v>
      </c>
      <c r="L224" s="6"/>
      <c r="M224" s="6">
        <v>925518001</v>
      </c>
      <c r="N224" s="77" t="s">
        <v>1422</v>
      </c>
      <c r="O224" s="6" t="s">
        <v>1513</v>
      </c>
      <c r="P224" s="6" t="s">
        <v>1517</v>
      </c>
      <c r="Q224" s="6" t="s">
        <v>1516</v>
      </c>
      <c r="R224" s="6" t="s">
        <v>1515</v>
      </c>
      <c r="S224" s="6">
        <v>600</v>
      </c>
      <c r="T224" s="6" t="s">
        <v>1518</v>
      </c>
      <c r="U224" s="74">
        <v>401000021</v>
      </c>
      <c r="V224" s="72" t="s">
        <v>1513</v>
      </c>
      <c r="W224" s="72" t="s">
        <v>1517</v>
      </c>
      <c r="X224" s="72" t="s">
        <v>1516</v>
      </c>
      <c r="Y224" s="72" t="s">
        <v>1515</v>
      </c>
      <c r="Z224" s="73">
        <v>925</v>
      </c>
      <c r="AA224" s="41">
        <v>7</v>
      </c>
      <c r="AB224" s="41">
        <v>9</v>
      </c>
      <c r="AC224" s="42" t="s">
        <v>1512</v>
      </c>
      <c r="AD224" s="73">
        <v>600</v>
      </c>
      <c r="AE224" s="43"/>
      <c r="AF224" s="44"/>
      <c r="AG224" s="45">
        <v>0</v>
      </c>
      <c r="AH224" s="44"/>
      <c r="AI224" s="45">
        <v>110743.3</v>
      </c>
      <c r="AJ224" s="45">
        <f>198472.4+1770.6</f>
        <v>200243</v>
      </c>
      <c r="AK224" s="45">
        <f>198472.4+10507.6</f>
        <v>208980</v>
      </c>
      <c r="AL224" s="7">
        <v>600</v>
      </c>
      <c r="AM224" s="8"/>
    </row>
    <row r="225" spans="1:39" ht="102" customHeight="1" x14ac:dyDescent="0.2">
      <c r="A225" s="5"/>
      <c r="B225" s="76">
        <v>400000000</v>
      </c>
      <c r="C225" s="76">
        <v>401000000</v>
      </c>
      <c r="D225" s="76">
        <v>401000000</v>
      </c>
      <c r="E225" s="76">
        <v>401000000</v>
      </c>
      <c r="F225" s="77">
        <v>401000021</v>
      </c>
      <c r="G225" s="6">
        <v>925</v>
      </c>
      <c r="H225" s="6">
        <v>7</v>
      </c>
      <c r="I225" s="77">
        <v>9</v>
      </c>
      <c r="J225" s="4" t="s">
        <v>1512</v>
      </c>
      <c r="K225" s="6">
        <v>600</v>
      </c>
      <c r="L225" s="6"/>
      <c r="M225" s="6">
        <v>925737001</v>
      </c>
      <c r="N225" s="77" t="s">
        <v>1422</v>
      </c>
      <c r="O225" s="6" t="s">
        <v>1513</v>
      </c>
      <c r="P225" s="6" t="s">
        <v>1421</v>
      </c>
      <c r="Q225" s="6" t="s">
        <v>1470</v>
      </c>
      <c r="R225" s="6" t="s">
        <v>1420</v>
      </c>
      <c r="S225" s="6">
        <v>600</v>
      </c>
      <c r="T225" s="6" t="s">
        <v>1514</v>
      </c>
      <c r="U225" s="74">
        <v>401000021</v>
      </c>
      <c r="V225" s="72" t="s">
        <v>2159</v>
      </c>
      <c r="W225" s="72" t="s">
        <v>1421</v>
      </c>
      <c r="X225" s="72" t="s">
        <v>1470</v>
      </c>
      <c r="Y225" s="72" t="s">
        <v>1420</v>
      </c>
      <c r="Z225" s="73">
        <v>925</v>
      </c>
      <c r="AA225" s="41">
        <v>7</v>
      </c>
      <c r="AB225" s="41">
        <v>9</v>
      </c>
      <c r="AC225" s="42" t="s">
        <v>1512</v>
      </c>
      <c r="AD225" s="73">
        <v>600</v>
      </c>
      <c r="AE225" s="43"/>
      <c r="AF225" s="44"/>
      <c r="AG225" s="45">
        <v>138313.29999999999</v>
      </c>
      <c r="AH225" s="44"/>
      <c r="AI225" s="45">
        <v>0</v>
      </c>
      <c r="AJ225" s="45">
        <v>0</v>
      </c>
      <c r="AK225" s="45">
        <v>0</v>
      </c>
      <c r="AL225" s="7">
        <v>600</v>
      </c>
      <c r="AM225" s="8"/>
    </row>
    <row r="226" spans="1:39" ht="30.75" customHeight="1" x14ac:dyDescent="0.2">
      <c r="A226" s="5"/>
      <c r="B226" s="76">
        <v>400000000</v>
      </c>
      <c r="C226" s="76">
        <v>401000000</v>
      </c>
      <c r="D226" s="76">
        <v>401000000</v>
      </c>
      <c r="E226" s="76">
        <v>401000000</v>
      </c>
      <c r="F226" s="77">
        <v>401000021</v>
      </c>
      <c r="G226" s="6">
        <v>925</v>
      </c>
      <c r="H226" s="6">
        <v>7</v>
      </c>
      <c r="I226" s="77">
        <v>9</v>
      </c>
      <c r="J226" s="4" t="s">
        <v>1509</v>
      </c>
      <c r="K226" s="6">
        <v>100</v>
      </c>
      <c r="L226" s="6"/>
      <c r="M226" s="6">
        <v>925205001</v>
      </c>
      <c r="N226" s="77" t="s">
        <v>1422</v>
      </c>
      <c r="O226" s="6" t="s">
        <v>1447</v>
      </c>
      <c r="P226" s="6" t="s">
        <v>1421</v>
      </c>
      <c r="Q226" s="6" t="s">
        <v>1511</v>
      </c>
      <c r="R226" s="6" t="s">
        <v>1420</v>
      </c>
      <c r="S226" s="6">
        <v>100</v>
      </c>
      <c r="T226" s="6" t="s">
        <v>1510</v>
      </c>
      <c r="U226" s="98">
        <v>401000021</v>
      </c>
      <c r="V226" s="93" t="s">
        <v>1447</v>
      </c>
      <c r="W226" s="93" t="s">
        <v>1421</v>
      </c>
      <c r="X226" s="93" t="s">
        <v>1511</v>
      </c>
      <c r="Y226" s="93" t="s">
        <v>1420</v>
      </c>
      <c r="Z226" s="80">
        <v>925</v>
      </c>
      <c r="AA226" s="41">
        <v>7</v>
      </c>
      <c r="AB226" s="41">
        <v>9</v>
      </c>
      <c r="AC226" s="42" t="s">
        <v>1509</v>
      </c>
      <c r="AD226" s="73">
        <v>100</v>
      </c>
      <c r="AE226" s="43"/>
      <c r="AF226" s="44"/>
      <c r="AG226" s="45">
        <v>32931.699999999997</v>
      </c>
      <c r="AH226" s="44"/>
      <c r="AI226" s="45">
        <v>49708.3</v>
      </c>
      <c r="AJ226" s="45">
        <v>51118</v>
      </c>
      <c r="AK226" s="45">
        <v>51118</v>
      </c>
      <c r="AL226" s="7">
        <v>600</v>
      </c>
      <c r="AM226" s="8"/>
    </row>
    <row r="227" spans="1:39" ht="27" customHeight="1" x14ac:dyDescent="0.2">
      <c r="A227" s="5"/>
      <c r="B227" s="76">
        <v>400000000</v>
      </c>
      <c r="C227" s="76">
        <v>401000000</v>
      </c>
      <c r="D227" s="76">
        <v>401000000</v>
      </c>
      <c r="E227" s="76">
        <v>401000000</v>
      </c>
      <c r="F227" s="77">
        <v>401000021</v>
      </c>
      <c r="G227" s="6">
        <v>925</v>
      </c>
      <c r="H227" s="6">
        <v>7</v>
      </c>
      <c r="I227" s="77">
        <v>9</v>
      </c>
      <c r="J227" s="4" t="s">
        <v>1509</v>
      </c>
      <c r="K227" s="6">
        <v>200</v>
      </c>
      <c r="L227" s="6"/>
      <c r="M227" s="6">
        <v>925205002</v>
      </c>
      <c r="N227" s="77" t="s">
        <v>1422</v>
      </c>
      <c r="O227" s="6" t="s">
        <v>1447</v>
      </c>
      <c r="P227" s="6" t="s">
        <v>1421</v>
      </c>
      <c r="Q227" s="6" t="s">
        <v>1511</v>
      </c>
      <c r="R227" s="6" t="s">
        <v>1420</v>
      </c>
      <c r="S227" s="6">
        <v>200</v>
      </c>
      <c r="T227" s="6" t="s">
        <v>1510</v>
      </c>
      <c r="U227" s="98"/>
      <c r="V227" s="93"/>
      <c r="W227" s="93"/>
      <c r="X227" s="93"/>
      <c r="Y227" s="93"/>
      <c r="Z227" s="80"/>
      <c r="AA227" s="41">
        <v>7</v>
      </c>
      <c r="AB227" s="41">
        <v>9</v>
      </c>
      <c r="AC227" s="42" t="s">
        <v>1509</v>
      </c>
      <c r="AD227" s="73">
        <v>200</v>
      </c>
      <c r="AE227" s="43"/>
      <c r="AF227" s="44"/>
      <c r="AG227" s="45">
        <v>2419</v>
      </c>
      <c r="AH227" s="44"/>
      <c r="AI227" s="45">
        <v>3196</v>
      </c>
      <c r="AJ227" s="45">
        <v>2567.9</v>
      </c>
      <c r="AK227" s="45">
        <v>2584.8000000000002</v>
      </c>
      <c r="AL227" s="7">
        <v>600</v>
      </c>
      <c r="AM227" s="8"/>
    </row>
    <row r="228" spans="1:39" ht="30" customHeight="1" x14ac:dyDescent="0.2">
      <c r="A228" s="5"/>
      <c r="B228" s="76">
        <v>400000000</v>
      </c>
      <c r="C228" s="76">
        <v>401000000</v>
      </c>
      <c r="D228" s="76">
        <v>401000000</v>
      </c>
      <c r="E228" s="76">
        <v>401000000</v>
      </c>
      <c r="F228" s="77">
        <v>401000021</v>
      </c>
      <c r="G228" s="6">
        <v>925</v>
      </c>
      <c r="H228" s="6">
        <v>7</v>
      </c>
      <c r="I228" s="77">
        <v>9</v>
      </c>
      <c r="J228" s="4" t="s">
        <v>1509</v>
      </c>
      <c r="K228" s="6">
        <v>800</v>
      </c>
      <c r="L228" s="6"/>
      <c r="M228" s="6">
        <v>925205005</v>
      </c>
      <c r="N228" s="77" t="s">
        <v>1422</v>
      </c>
      <c r="O228" s="6" t="s">
        <v>1447</v>
      </c>
      <c r="P228" s="6" t="s">
        <v>1421</v>
      </c>
      <c r="Q228" s="6" t="s">
        <v>1511</v>
      </c>
      <c r="R228" s="6" t="s">
        <v>1420</v>
      </c>
      <c r="S228" s="6">
        <v>800</v>
      </c>
      <c r="T228" s="6" t="s">
        <v>1510</v>
      </c>
      <c r="U228" s="98"/>
      <c r="V228" s="93"/>
      <c r="W228" s="93"/>
      <c r="X228" s="93"/>
      <c r="Y228" s="93"/>
      <c r="Z228" s="80"/>
      <c r="AA228" s="41">
        <v>7</v>
      </c>
      <c r="AB228" s="41">
        <v>9</v>
      </c>
      <c r="AC228" s="42" t="s">
        <v>1509</v>
      </c>
      <c r="AD228" s="73">
        <v>800</v>
      </c>
      <c r="AE228" s="43"/>
      <c r="AF228" s="44"/>
      <c r="AG228" s="45">
        <v>70.599999999999994</v>
      </c>
      <c r="AH228" s="44"/>
      <c r="AI228" s="45">
        <v>72.8</v>
      </c>
      <c r="AJ228" s="45">
        <v>72.8</v>
      </c>
      <c r="AK228" s="45">
        <v>72.8</v>
      </c>
      <c r="AL228" s="7">
        <v>600</v>
      </c>
      <c r="AM228" s="8"/>
    </row>
    <row r="229" spans="1:39" ht="92.25" customHeight="1" x14ac:dyDescent="0.2">
      <c r="A229" s="5"/>
      <c r="B229" s="76">
        <v>400000000</v>
      </c>
      <c r="C229" s="76">
        <v>401000000</v>
      </c>
      <c r="D229" s="76">
        <v>401000000</v>
      </c>
      <c r="E229" s="76">
        <v>401000000</v>
      </c>
      <c r="F229" s="77">
        <v>401000021</v>
      </c>
      <c r="G229" s="6">
        <v>925</v>
      </c>
      <c r="H229" s="6">
        <v>7</v>
      </c>
      <c r="I229" s="77">
        <v>9</v>
      </c>
      <c r="J229" s="4" t="s">
        <v>1506</v>
      </c>
      <c r="K229" s="6">
        <v>600</v>
      </c>
      <c r="L229" s="6"/>
      <c r="M229" s="6">
        <v>925200001</v>
      </c>
      <c r="N229" s="77" t="s">
        <v>1422</v>
      </c>
      <c r="O229" s="6" t="s">
        <v>1443</v>
      </c>
      <c r="P229" s="6" t="s">
        <v>1421</v>
      </c>
      <c r="Q229" s="6" t="s">
        <v>1507</v>
      </c>
      <c r="R229" s="6" t="s">
        <v>1420</v>
      </c>
      <c r="S229" s="6">
        <v>600</v>
      </c>
      <c r="T229" s="6" t="s">
        <v>1508</v>
      </c>
      <c r="U229" s="74">
        <v>401000021</v>
      </c>
      <c r="V229" s="72" t="s">
        <v>1443</v>
      </c>
      <c r="W229" s="72" t="s">
        <v>1421</v>
      </c>
      <c r="X229" s="72" t="s">
        <v>1507</v>
      </c>
      <c r="Y229" s="72" t="s">
        <v>1420</v>
      </c>
      <c r="Z229" s="73">
        <v>925</v>
      </c>
      <c r="AA229" s="41">
        <v>7</v>
      </c>
      <c r="AB229" s="41">
        <v>9</v>
      </c>
      <c r="AC229" s="42" t="s">
        <v>1506</v>
      </c>
      <c r="AD229" s="73">
        <v>600</v>
      </c>
      <c r="AE229" s="43"/>
      <c r="AF229" s="44"/>
      <c r="AG229" s="45">
        <v>693.1</v>
      </c>
      <c r="AH229" s="44"/>
      <c r="AI229" s="45">
        <f>693.1+10000</f>
        <v>10693.1</v>
      </c>
      <c r="AJ229" s="45">
        <f>10000+693.1</f>
        <v>10693.1</v>
      </c>
      <c r="AK229" s="45">
        <f>10000+693.1</f>
        <v>10693.1</v>
      </c>
      <c r="AL229" s="7">
        <v>600</v>
      </c>
      <c r="AM229" s="8"/>
    </row>
    <row r="230" spans="1:39" ht="70.5" customHeight="1" x14ac:dyDescent="0.2">
      <c r="A230" s="5"/>
      <c r="B230" s="76">
        <v>400000000</v>
      </c>
      <c r="C230" s="76">
        <v>401000000</v>
      </c>
      <c r="D230" s="76">
        <v>401000000</v>
      </c>
      <c r="E230" s="76">
        <v>401000000</v>
      </c>
      <c r="F230" s="77">
        <v>401000021</v>
      </c>
      <c r="G230" s="6">
        <v>925</v>
      </c>
      <c r="H230" s="6">
        <v>7</v>
      </c>
      <c r="I230" s="77">
        <v>9</v>
      </c>
      <c r="J230" s="4" t="s">
        <v>1503</v>
      </c>
      <c r="K230" s="6">
        <v>600</v>
      </c>
      <c r="L230" s="6"/>
      <c r="M230" s="6">
        <v>925971001</v>
      </c>
      <c r="N230" s="77" t="s">
        <v>1422</v>
      </c>
      <c r="O230" s="6" t="s">
        <v>1294</v>
      </c>
      <c r="P230" s="6" t="s">
        <v>1391</v>
      </c>
      <c r="Q230" s="6" t="s">
        <v>1504</v>
      </c>
      <c r="R230" s="6" t="s">
        <v>1390</v>
      </c>
      <c r="S230" s="6">
        <v>600</v>
      </c>
      <c r="T230" s="6" t="s">
        <v>1505</v>
      </c>
      <c r="U230" s="74">
        <v>401000021</v>
      </c>
      <c r="V230" s="72" t="s">
        <v>1294</v>
      </c>
      <c r="W230" s="72" t="s">
        <v>1391</v>
      </c>
      <c r="X230" s="72" t="s">
        <v>1504</v>
      </c>
      <c r="Y230" s="72" t="s">
        <v>1390</v>
      </c>
      <c r="Z230" s="73">
        <v>925</v>
      </c>
      <c r="AA230" s="41">
        <v>7</v>
      </c>
      <c r="AB230" s="41">
        <v>9</v>
      </c>
      <c r="AC230" s="42" t="s">
        <v>1503</v>
      </c>
      <c r="AD230" s="73">
        <v>600</v>
      </c>
      <c r="AE230" s="43"/>
      <c r="AF230" s="44"/>
      <c r="AG230" s="45">
        <v>0</v>
      </c>
      <c r="AH230" s="44"/>
      <c r="AI230" s="45">
        <v>70920</v>
      </c>
      <c r="AJ230" s="45">
        <v>70920</v>
      </c>
      <c r="AK230" s="45">
        <v>70920</v>
      </c>
      <c r="AL230" s="7">
        <v>600</v>
      </c>
      <c r="AM230" s="8"/>
    </row>
    <row r="231" spans="1:39" ht="239.25" customHeight="1" x14ac:dyDescent="0.2">
      <c r="A231" s="5"/>
      <c r="B231" s="76">
        <v>400000000</v>
      </c>
      <c r="C231" s="76">
        <v>401000000</v>
      </c>
      <c r="D231" s="76">
        <v>401000000</v>
      </c>
      <c r="E231" s="76">
        <v>401000000</v>
      </c>
      <c r="F231" s="77">
        <v>401000021</v>
      </c>
      <c r="G231" s="6">
        <v>925</v>
      </c>
      <c r="H231" s="6">
        <v>7</v>
      </c>
      <c r="I231" s="77">
        <v>9</v>
      </c>
      <c r="J231" s="4" t="s">
        <v>1492</v>
      </c>
      <c r="K231" s="6">
        <v>100</v>
      </c>
      <c r="L231" s="6"/>
      <c r="M231" s="6">
        <v>925204001</v>
      </c>
      <c r="N231" s="77" t="s">
        <v>1422</v>
      </c>
      <c r="O231" s="6" t="s">
        <v>1495</v>
      </c>
      <c r="P231" s="6" t="s">
        <v>1501</v>
      </c>
      <c r="Q231" s="6" t="s">
        <v>1500</v>
      </c>
      <c r="R231" s="6" t="s">
        <v>1499</v>
      </c>
      <c r="S231" s="6">
        <v>100</v>
      </c>
      <c r="T231" s="6" t="s">
        <v>1502</v>
      </c>
      <c r="U231" s="74">
        <v>401000021</v>
      </c>
      <c r="V231" s="72" t="s">
        <v>1495</v>
      </c>
      <c r="W231" s="72" t="s">
        <v>1501</v>
      </c>
      <c r="X231" s="72" t="s">
        <v>1500</v>
      </c>
      <c r="Y231" s="72" t="s">
        <v>1499</v>
      </c>
      <c r="Z231" s="73">
        <v>925</v>
      </c>
      <c r="AA231" s="41">
        <v>7</v>
      </c>
      <c r="AB231" s="41">
        <v>9</v>
      </c>
      <c r="AC231" s="42" t="s">
        <v>1492</v>
      </c>
      <c r="AD231" s="73">
        <v>100</v>
      </c>
      <c r="AE231" s="43"/>
      <c r="AF231" s="44"/>
      <c r="AG231" s="45">
        <v>41532.300000000003</v>
      </c>
      <c r="AH231" s="44"/>
      <c r="AI231" s="45">
        <v>42595.6</v>
      </c>
      <c r="AJ231" s="45">
        <v>43950</v>
      </c>
      <c r="AK231" s="45">
        <v>43950</v>
      </c>
      <c r="AL231" s="7">
        <v>600</v>
      </c>
      <c r="AM231" s="8"/>
    </row>
    <row r="232" spans="1:39" ht="123" customHeight="1" x14ac:dyDescent="0.2">
      <c r="A232" s="5"/>
      <c r="B232" s="76">
        <v>400000000</v>
      </c>
      <c r="C232" s="76">
        <v>401000000</v>
      </c>
      <c r="D232" s="76">
        <v>401000000</v>
      </c>
      <c r="E232" s="76">
        <v>401000000</v>
      </c>
      <c r="F232" s="77">
        <v>401000021</v>
      </c>
      <c r="G232" s="6">
        <v>925</v>
      </c>
      <c r="H232" s="6">
        <v>7</v>
      </c>
      <c r="I232" s="77">
        <v>9</v>
      </c>
      <c r="J232" s="4" t="s">
        <v>1492</v>
      </c>
      <c r="K232" s="6">
        <v>200</v>
      </c>
      <c r="L232" s="6"/>
      <c r="M232" s="6">
        <v>925204002</v>
      </c>
      <c r="N232" s="77" t="s">
        <v>1422</v>
      </c>
      <c r="O232" s="6" t="s">
        <v>1495</v>
      </c>
      <c r="P232" s="6" t="s">
        <v>1494</v>
      </c>
      <c r="Q232" s="6" t="s">
        <v>1497</v>
      </c>
      <c r="R232" s="6" t="s">
        <v>1282</v>
      </c>
      <c r="S232" s="6">
        <v>200</v>
      </c>
      <c r="T232" s="6" t="s">
        <v>1498</v>
      </c>
      <c r="U232" s="74">
        <v>401000021</v>
      </c>
      <c r="V232" s="72" t="s">
        <v>1495</v>
      </c>
      <c r="W232" s="72" t="s">
        <v>1494</v>
      </c>
      <c r="X232" s="72" t="s">
        <v>1497</v>
      </c>
      <c r="Y232" s="72" t="s">
        <v>1282</v>
      </c>
      <c r="Z232" s="73">
        <v>925</v>
      </c>
      <c r="AA232" s="41">
        <v>7</v>
      </c>
      <c r="AB232" s="41">
        <v>9</v>
      </c>
      <c r="AC232" s="42" t="s">
        <v>1492</v>
      </c>
      <c r="AD232" s="73">
        <v>200</v>
      </c>
      <c r="AE232" s="43"/>
      <c r="AF232" s="44"/>
      <c r="AG232" s="45">
        <v>1771.4</v>
      </c>
      <c r="AH232" s="44"/>
      <c r="AI232" s="45">
        <v>1761.9</v>
      </c>
      <c r="AJ232" s="45">
        <v>1665.8</v>
      </c>
      <c r="AK232" s="45">
        <v>1665.8</v>
      </c>
      <c r="AL232" s="7">
        <v>600</v>
      </c>
      <c r="AM232" s="8"/>
    </row>
    <row r="233" spans="1:39" ht="132.75" customHeight="1" x14ac:dyDescent="0.2">
      <c r="A233" s="5"/>
      <c r="B233" s="76">
        <v>400000000</v>
      </c>
      <c r="C233" s="76">
        <v>401000000</v>
      </c>
      <c r="D233" s="76">
        <v>401000000</v>
      </c>
      <c r="E233" s="76">
        <v>401000000</v>
      </c>
      <c r="F233" s="77">
        <v>401000021</v>
      </c>
      <c r="G233" s="6">
        <v>925</v>
      </c>
      <c r="H233" s="6">
        <v>7</v>
      </c>
      <c r="I233" s="77">
        <v>9</v>
      </c>
      <c r="J233" s="4" t="s">
        <v>1492</v>
      </c>
      <c r="K233" s="6">
        <v>800</v>
      </c>
      <c r="L233" s="6"/>
      <c r="M233" s="6">
        <v>925204003</v>
      </c>
      <c r="N233" s="77" t="s">
        <v>1422</v>
      </c>
      <c r="O233" s="6" t="s">
        <v>1495</v>
      </c>
      <c r="P233" s="6" t="s">
        <v>1494</v>
      </c>
      <c r="Q233" s="6" t="s">
        <v>1493</v>
      </c>
      <c r="R233" s="6" t="s">
        <v>1282</v>
      </c>
      <c r="S233" s="6">
        <v>800</v>
      </c>
      <c r="T233" s="6" t="s">
        <v>1496</v>
      </c>
      <c r="U233" s="74">
        <v>401000021</v>
      </c>
      <c r="V233" s="72" t="s">
        <v>1495</v>
      </c>
      <c r="W233" s="72" t="s">
        <v>1494</v>
      </c>
      <c r="X233" s="72" t="s">
        <v>1493</v>
      </c>
      <c r="Y233" s="72" t="s">
        <v>1282</v>
      </c>
      <c r="Z233" s="73">
        <v>925</v>
      </c>
      <c r="AA233" s="41">
        <v>7</v>
      </c>
      <c r="AB233" s="41">
        <v>9</v>
      </c>
      <c r="AC233" s="42" t="s">
        <v>1492</v>
      </c>
      <c r="AD233" s="73">
        <v>800</v>
      </c>
      <c r="AE233" s="43"/>
      <c r="AF233" s="44"/>
      <c r="AG233" s="45">
        <v>0</v>
      </c>
      <c r="AH233" s="44"/>
      <c r="AI233" s="45">
        <v>57.4</v>
      </c>
      <c r="AJ233" s="45">
        <v>57.4</v>
      </c>
      <c r="AK233" s="45">
        <v>57.4</v>
      </c>
      <c r="AL233" s="7">
        <v>600</v>
      </c>
      <c r="AM233" s="8"/>
    </row>
    <row r="234" spans="1:39" ht="160.5" customHeight="1" x14ac:dyDescent="0.2">
      <c r="A234" s="5"/>
      <c r="B234" s="76">
        <v>400000000</v>
      </c>
      <c r="C234" s="76">
        <v>401000000</v>
      </c>
      <c r="D234" s="76">
        <v>401000000</v>
      </c>
      <c r="E234" s="76">
        <v>401000000</v>
      </c>
      <c r="F234" s="77">
        <v>401000021</v>
      </c>
      <c r="G234" s="6">
        <v>925</v>
      </c>
      <c r="H234" s="6">
        <v>7</v>
      </c>
      <c r="I234" s="77">
        <v>9</v>
      </c>
      <c r="J234" s="4" t="s">
        <v>1486</v>
      </c>
      <c r="K234" s="6">
        <v>800</v>
      </c>
      <c r="L234" s="6"/>
      <c r="M234" s="6">
        <v>925643001</v>
      </c>
      <c r="N234" s="77" t="s">
        <v>1422</v>
      </c>
      <c r="O234" s="6" t="s">
        <v>1490</v>
      </c>
      <c r="P234" s="6" t="s">
        <v>1489</v>
      </c>
      <c r="Q234" s="6" t="s">
        <v>1488</v>
      </c>
      <c r="R234" s="6" t="s">
        <v>1487</v>
      </c>
      <c r="S234" s="6">
        <v>800</v>
      </c>
      <c r="T234" s="6" t="s">
        <v>1491</v>
      </c>
      <c r="U234" s="74">
        <v>401000021</v>
      </c>
      <c r="V234" s="72" t="s">
        <v>1490</v>
      </c>
      <c r="W234" s="72" t="s">
        <v>2174</v>
      </c>
      <c r="X234" s="72" t="s">
        <v>1488</v>
      </c>
      <c r="Y234" s="72" t="s">
        <v>1487</v>
      </c>
      <c r="Z234" s="73">
        <v>925</v>
      </c>
      <c r="AA234" s="41">
        <v>7</v>
      </c>
      <c r="AB234" s="41">
        <v>9</v>
      </c>
      <c r="AC234" s="42" t="s">
        <v>1486</v>
      </c>
      <c r="AD234" s="73">
        <v>800</v>
      </c>
      <c r="AE234" s="43"/>
      <c r="AF234" s="44"/>
      <c r="AG234" s="45">
        <v>10234.799999999999</v>
      </c>
      <c r="AH234" s="44"/>
      <c r="AI234" s="45">
        <v>3829.5</v>
      </c>
      <c r="AJ234" s="45">
        <v>0</v>
      </c>
      <c r="AK234" s="45">
        <v>0</v>
      </c>
      <c r="AL234" s="7">
        <v>600</v>
      </c>
      <c r="AM234" s="8"/>
    </row>
    <row r="235" spans="1:39" ht="138.75" customHeight="1" x14ac:dyDescent="0.2">
      <c r="A235" s="5"/>
      <c r="B235" s="76">
        <v>400000000</v>
      </c>
      <c r="C235" s="76">
        <v>401000000</v>
      </c>
      <c r="D235" s="76">
        <v>401000000</v>
      </c>
      <c r="E235" s="76">
        <v>401000000</v>
      </c>
      <c r="F235" s="77">
        <v>401000021</v>
      </c>
      <c r="G235" s="6">
        <v>925</v>
      </c>
      <c r="H235" s="6">
        <v>7</v>
      </c>
      <c r="I235" s="77">
        <v>9</v>
      </c>
      <c r="J235" s="4" t="s">
        <v>1481</v>
      </c>
      <c r="K235" s="6">
        <v>800</v>
      </c>
      <c r="L235" s="6"/>
      <c r="M235" s="6">
        <v>925584001</v>
      </c>
      <c r="N235" s="77" t="s">
        <v>1422</v>
      </c>
      <c r="O235" s="6" t="s">
        <v>741</v>
      </c>
      <c r="P235" s="6" t="s">
        <v>1484</v>
      </c>
      <c r="Q235" s="6" t="s">
        <v>1483</v>
      </c>
      <c r="R235" s="6" t="s">
        <v>1482</v>
      </c>
      <c r="S235" s="6">
        <v>800</v>
      </c>
      <c r="T235" s="6" t="s">
        <v>1485</v>
      </c>
      <c r="U235" s="74">
        <v>401000021</v>
      </c>
      <c r="V235" s="72" t="s">
        <v>741</v>
      </c>
      <c r="W235" s="72" t="s">
        <v>1484</v>
      </c>
      <c r="X235" s="72" t="s">
        <v>1483</v>
      </c>
      <c r="Y235" s="72" t="s">
        <v>1482</v>
      </c>
      <c r="Z235" s="73">
        <v>925</v>
      </c>
      <c r="AA235" s="41">
        <v>7</v>
      </c>
      <c r="AB235" s="41">
        <v>9</v>
      </c>
      <c r="AC235" s="42" t="s">
        <v>1481</v>
      </c>
      <c r="AD235" s="73">
        <v>800</v>
      </c>
      <c r="AE235" s="43"/>
      <c r="AF235" s="44"/>
      <c r="AG235" s="45">
        <v>43.3</v>
      </c>
      <c r="AH235" s="44"/>
      <c r="AI235" s="45">
        <v>43.3</v>
      </c>
      <c r="AJ235" s="45">
        <v>43.3</v>
      </c>
      <c r="AK235" s="45">
        <v>43.3</v>
      </c>
      <c r="AL235" s="7">
        <v>600</v>
      </c>
      <c r="AM235" s="8"/>
    </row>
    <row r="236" spans="1:39" ht="36" customHeight="1" x14ac:dyDescent="0.2">
      <c r="A236" s="5"/>
      <c r="B236" s="76">
        <v>400000000</v>
      </c>
      <c r="C236" s="76">
        <v>401000000</v>
      </c>
      <c r="D236" s="76">
        <v>401000000</v>
      </c>
      <c r="E236" s="76">
        <v>401000000</v>
      </c>
      <c r="F236" s="77">
        <v>401000021</v>
      </c>
      <c r="G236" s="6">
        <v>925</v>
      </c>
      <c r="H236" s="6">
        <v>7</v>
      </c>
      <c r="I236" s="77">
        <v>9</v>
      </c>
      <c r="J236" s="4" t="s">
        <v>1478</v>
      </c>
      <c r="K236" s="6">
        <v>100</v>
      </c>
      <c r="L236" s="6"/>
      <c r="M236" s="6">
        <v>925536001</v>
      </c>
      <c r="N236" s="77" t="s">
        <v>1422</v>
      </c>
      <c r="O236" s="6" t="s">
        <v>1477</v>
      </c>
      <c r="P236" s="6" t="s">
        <v>1421</v>
      </c>
      <c r="Q236" s="6" t="s">
        <v>1480</v>
      </c>
      <c r="R236" s="6" t="s">
        <v>1420</v>
      </c>
      <c r="S236" s="6">
        <v>100</v>
      </c>
      <c r="T236" s="6" t="s">
        <v>1479</v>
      </c>
      <c r="U236" s="98">
        <v>401000021</v>
      </c>
      <c r="V236" s="93" t="s">
        <v>1477</v>
      </c>
      <c r="W236" s="93" t="s">
        <v>1421</v>
      </c>
      <c r="X236" s="93" t="s">
        <v>1480</v>
      </c>
      <c r="Y236" s="93" t="s">
        <v>1420</v>
      </c>
      <c r="Z236" s="80">
        <v>925</v>
      </c>
      <c r="AA236" s="41">
        <v>7</v>
      </c>
      <c r="AB236" s="41">
        <v>9</v>
      </c>
      <c r="AC236" s="42" t="s">
        <v>1478</v>
      </c>
      <c r="AD236" s="73">
        <v>100</v>
      </c>
      <c r="AE236" s="43"/>
      <c r="AF236" s="44"/>
      <c r="AG236" s="45">
        <v>95038.3</v>
      </c>
      <c r="AH236" s="44"/>
      <c r="AI236" s="45">
        <v>159020.5</v>
      </c>
      <c r="AJ236" s="45">
        <v>165782</v>
      </c>
      <c r="AK236" s="45">
        <v>165782</v>
      </c>
      <c r="AL236" s="7">
        <v>600</v>
      </c>
      <c r="AM236" s="8"/>
    </row>
    <row r="237" spans="1:39" ht="33" customHeight="1" x14ac:dyDescent="0.2">
      <c r="A237" s="5"/>
      <c r="B237" s="76">
        <v>400000000</v>
      </c>
      <c r="C237" s="76">
        <v>401000000</v>
      </c>
      <c r="D237" s="76">
        <v>401000000</v>
      </c>
      <c r="E237" s="76">
        <v>401000000</v>
      </c>
      <c r="F237" s="77">
        <v>401000021</v>
      </c>
      <c r="G237" s="6">
        <v>925</v>
      </c>
      <c r="H237" s="6">
        <v>7</v>
      </c>
      <c r="I237" s="77">
        <v>9</v>
      </c>
      <c r="J237" s="4" t="s">
        <v>1478</v>
      </c>
      <c r="K237" s="6">
        <v>200</v>
      </c>
      <c r="L237" s="6"/>
      <c r="M237" s="6">
        <v>925536002</v>
      </c>
      <c r="N237" s="77" t="s">
        <v>1422</v>
      </c>
      <c r="O237" s="6" t="s">
        <v>1477</v>
      </c>
      <c r="P237" s="6" t="s">
        <v>1421</v>
      </c>
      <c r="Q237" s="6" t="s">
        <v>1480</v>
      </c>
      <c r="R237" s="6" t="s">
        <v>1420</v>
      </c>
      <c r="S237" s="6">
        <v>200</v>
      </c>
      <c r="T237" s="6" t="s">
        <v>1479</v>
      </c>
      <c r="U237" s="98"/>
      <c r="V237" s="93"/>
      <c r="W237" s="93"/>
      <c r="X237" s="93"/>
      <c r="Y237" s="93"/>
      <c r="Z237" s="80"/>
      <c r="AA237" s="41">
        <v>7</v>
      </c>
      <c r="AB237" s="41">
        <v>9</v>
      </c>
      <c r="AC237" s="42" t="s">
        <v>1478</v>
      </c>
      <c r="AD237" s="73">
        <v>200</v>
      </c>
      <c r="AE237" s="43"/>
      <c r="AF237" s="44"/>
      <c r="AG237" s="45">
        <v>10932.5</v>
      </c>
      <c r="AH237" s="44"/>
      <c r="AI237" s="45">
        <v>14455.5</v>
      </c>
      <c r="AJ237" s="45">
        <v>15707.9</v>
      </c>
      <c r="AK237" s="45">
        <v>15872.1</v>
      </c>
      <c r="AL237" s="7">
        <v>600</v>
      </c>
      <c r="AM237" s="8"/>
    </row>
    <row r="238" spans="1:39" ht="29.25" customHeight="1" x14ac:dyDescent="0.2">
      <c r="A238" s="5"/>
      <c r="B238" s="76">
        <v>400000000</v>
      </c>
      <c r="C238" s="76">
        <v>401000000</v>
      </c>
      <c r="D238" s="76">
        <v>401000000</v>
      </c>
      <c r="E238" s="76">
        <v>401000000</v>
      </c>
      <c r="F238" s="77">
        <v>401000021</v>
      </c>
      <c r="G238" s="6">
        <v>925</v>
      </c>
      <c r="H238" s="6">
        <v>7</v>
      </c>
      <c r="I238" s="77">
        <v>9</v>
      </c>
      <c r="J238" s="4" t="s">
        <v>1478</v>
      </c>
      <c r="K238" s="6">
        <v>800</v>
      </c>
      <c r="L238" s="6"/>
      <c r="M238" s="6">
        <v>925536003</v>
      </c>
      <c r="N238" s="77" t="s">
        <v>1422</v>
      </c>
      <c r="O238" s="6" t="s">
        <v>1477</v>
      </c>
      <c r="P238" s="6" t="s">
        <v>1421</v>
      </c>
      <c r="Q238" s="6" t="s">
        <v>1480</v>
      </c>
      <c r="R238" s="6" t="s">
        <v>1420</v>
      </c>
      <c r="S238" s="6">
        <v>800</v>
      </c>
      <c r="T238" s="6" t="s">
        <v>1479</v>
      </c>
      <c r="U238" s="98"/>
      <c r="V238" s="93"/>
      <c r="W238" s="93"/>
      <c r="X238" s="93"/>
      <c r="Y238" s="93"/>
      <c r="Z238" s="80"/>
      <c r="AA238" s="41">
        <v>7</v>
      </c>
      <c r="AB238" s="41">
        <v>9</v>
      </c>
      <c r="AC238" s="42" t="s">
        <v>1478</v>
      </c>
      <c r="AD238" s="73">
        <v>800</v>
      </c>
      <c r="AE238" s="43"/>
      <c r="AF238" s="44"/>
      <c r="AG238" s="45">
        <v>802.6</v>
      </c>
      <c r="AH238" s="44"/>
      <c r="AI238" s="45">
        <v>692.8</v>
      </c>
      <c r="AJ238" s="45">
        <v>692.8</v>
      </c>
      <c r="AK238" s="45">
        <v>692.8</v>
      </c>
      <c r="AL238" s="7">
        <v>600</v>
      </c>
      <c r="AM238" s="8"/>
    </row>
    <row r="239" spans="1:39" ht="22.5" customHeight="1" x14ac:dyDescent="0.2">
      <c r="A239" s="5"/>
      <c r="B239" s="76">
        <v>400000000</v>
      </c>
      <c r="C239" s="76">
        <v>401000000</v>
      </c>
      <c r="D239" s="76">
        <v>401000000</v>
      </c>
      <c r="E239" s="76">
        <v>401000000</v>
      </c>
      <c r="F239" s="77">
        <v>401000021</v>
      </c>
      <c r="G239" s="6">
        <v>925</v>
      </c>
      <c r="H239" s="6">
        <v>7</v>
      </c>
      <c r="I239" s="77">
        <v>9</v>
      </c>
      <c r="J239" s="4" t="s">
        <v>1474</v>
      </c>
      <c r="K239" s="6">
        <v>100</v>
      </c>
      <c r="L239" s="6"/>
      <c r="M239" s="6">
        <v>925288001</v>
      </c>
      <c r="N239" s="77" t="s">
        <v>1422</v>
      </c>
      <c r="O239" s="6" t="s">
        <v>1477</v>
      </c>
      <c r="P239" s="6" t="s">
        <v>1421</v>
      </c>
      <c r="Q239" s="6" t="s">
        <v>1476</v>
      </c>
      <c r="R239" s="6" t="s">
        <v>1420</v>
      </c>
      <c r="S239" s="6">
        <v>100</v>
      </c>
      <c r="T239" s="6" t="s">
        <v>1475</v>
      </c>
      <c r="U239" s="98">
        <v>401000021</v>
      </c>
      <c r="V239" s="93" t="s">
        <v>1477</v>
      </c>
      <c r="W239" s="93" t="s">
        <v>1421</v>
      </c>
      <c r="X239" s="93" t="s">
        <v>1476</v>
      </c>
      <c r="Y239" s="93" t="s">
        <v>1420</v>
      </c>
      <c r="Z239" s="80">
        <v>925</v>
      </c>
      <c r="AA239" s="41">
        <v>7</v>
      </c>
      <c r="AB239" s="41">
        <v>9</v>
      </c>
      <c r="AC239" s="42" t="s">
        <v>1474</v>
      </c>
      <c r="AD239" s="73">
        <v>100</v>
      </c>
      <c r="AE239" s="43"/>
      <c r="AF239" s="44"/>
      <c r="AG239" s="45">
        <v>95386.4</v>
      </c>
      <c r="AH239" s="44"/>
      <c r="AI239" s="45">
        <v>119360.7</v>
      </c>
      <c r="AJ239" s="45">
        <v>124307.4</v>
      </c>
      <c r="AK239" s="45">
        <v>124307.5</v>
      </c>
      <c r="AL239" s="7">
        <v>600</v>
      </c>
      <c r="AM239" s="8"/>
    </row>
    <row r="240" spans="1:39" ht="28.5" customHeight="1" x14ac:dyDescent="0.2">
      <c r="A240" s="5"/>
      <c r="B240" s="76">
        <v>400000000</v>
      </c>
      <c r="C240" s="76">
        <v>401000000</v>
      </c>
      <c r="D240" s="76">
        <v>401000000</v>
      </c>
      <c r="E240" s="76">
        <v>401000000</v>
      </c>
      <c r="F240" s="77">
        <v>401000021</v>
      </c>
      <c r="G240" s="6">
        <v>925</v>
      </c>
      <c r="H240" s="6">
        <v>7</v>
      </c>
      <c r="I240" s="77">
        <v>9</v>
      </c>
      <c r="J240" s="4" t="s">
        <v>1474</v>
      </c>
      <c r="K240" s="6">
        <v>200</v>
      </c>
      <c r="L240" s="6"/>
      <c r="M240" s="6">
        <v>925288002</v>
      </c>
      <c r="N240" s="77" t="s">
        <v>1422</v>
      </c>
      <c r="O240" s="6" t="s">
        <v>1477</v>
      </c>
      <c r="P240" s="6" t="s">
        <v>1421</v>
      </c>
      <c r="Q240" s="6" t="s">
        <v>1476</v>
      </c>
      <c r="R240" s="6" t="s">
        <v>1420</v>
      </c>
      <c r="S240" s="6">
        <v>200</v>
      </c>
      <c r="T240" s="6" t="s">
        <v>1475</v>
      </c>
      <c r="U240" s="98"/>
      <c r="V240" s="93"/>
      <c r="W240" s="93"/>
      <c r="X240" s="93"/>
      <c r="Y240" s="93"/>
      <c r="Z240" s="80"/>
      <c r="AA240" s="41">
        <v>7</v>
      </c>
      <c r="AB240" s="41">
        <v>9</v>
      </c>
      <c r="AC240" s="42" t="s">
        <v>1474</v>
      </c>
      <c r="AD240" s="73">
        <v>200</v>
      </c>
      <c r="AE240" s="43"/>
      <c r="AF240" s="44"/>
      <c r="AG240" s="45">
        <v>46755</v>
      </c>
      <c r="AH240" s="44"/>
      <c r="AI240" s="45">
        <v>43482.2</v>
      </c>
      <c r="AJ240" s="45">
        <v>46778.9</v>
      </c>
      <c r="AK240" s="45">
        <v>46796.800000000003</v>
      </c>
      <c r="AL240" s="7">
        <v>600</v>
      </c>
      <c r="AM240" s="8"/>
    </row>
    <row r="241" spans="1:39" ht="33" customHeight="1" x14ac:dyDescent="0.2">
      <c r="A241" s="5"/>
      <c r="B241" s="76">
        <v>400000000</v>
      </c>
      <c r="C241" s="76">
        <v>401000000</v>
      </c>
      <c r="D241" s="76">
        <v>401000000</v>
      </c>
      <c r="E241" s="76">
        <v>401000000</v>
      </c>
      <c r="F241" s="77">
        <v>401000021</v>
      </c>
      <c r="G241" s="6">
        <v>925</v>
      </c>
      <c r="H241" s="6">
        <v>7</v>
      </c>
      <c r="I241" s="77">
        <v>9</v>
      </c>
      <c r="J241" s="4" t="s">
        <v>1474</v>
      </c>
      <c r="K241" s="6">
        <v>800</v>
      </c>
      <c r="L241" s="6"/>
      <c r="M241" s="6">
        <v>925288003</v>
      </c>
      <c r="N241" s="77" t="s">
        <v>1422</v>
      </c>
      <c r="O241" s="6" t="s">
        <v>1477</v>
      </c>
      <c r="P241" s="6" t="s">
        <v>1421</v>
      </c>
      <c r="Q241" s="6" t="s">
        <v>1476</v>
      </c>
      <c r="R241" s="6" t="s">
        <v>1420</v>
      </c>
      <c r="S241" s="6">
        <v>800</v>
      </c>
      <c r="T241" s="6" t="s">
        <v>1475</v>
      </c>
      <c r="U241" s="98"/>
      <c r="V241" s="93"/>
      <c r="W241" s="93"/>
      <c r="X241" s="93"/>
      <c r="Y241" s="93"/>
      <c r="Z241" s="80"/>
      <c r="AA241" s="41">
        <v>7</v>
      </c>
      <c r="AB241" s="41">
        <v>9</v>
      </c>
      <c r="AC241" s="42" t="s">
        <v>1474</v>
      </c>
      <c r="AD241" s="73">
        <v>800</v>
      </c>
      <c r="AE241" s="43"/>
      <c r="AF241" s="44"/>
      <c r="AG241" s="45">
        <v>418.9</v>
      </c>
      <c r="AH241" s="44"/>
      <c r="AI241" s="45">
        <v>468.4</v>
      </c>
      <c r="AJ241" s="45">
        <v>468.4</v>
      </c>
      <c r="AK241" s="45">
        <v>468.4</v>
      </c>
      <c r="AL241" s="7">
        <v>600</v>
      </c>
      <c r="AM241" s="8"/>
    </row>
    <row r="242" spans="1:39" ht="85.5" customHeight="1" x14ac:dyDescent="0.2">
      <c r="A242" s="5"/>
      <c r="B242" s="76">
        <v>400000000</v>
      </c>
      <c r="C242" s="76">
        <v>401000000</v>
      </c>
      <c r="D242" s="76">
        <v>401000000</v>
      </c>
      <c r="E242" s="76">
        <v>401000000</v>
      </c>
      <c r="F242" s="77">
        <v>401000021</v>
      </c>
      <c r="G242" s="6">
        <v>925</v>
      </c>
      <c r="H242" s="6">
        <v>7</v>
      </c>
      <c r="I242" s="77">
        <v>9</v>
      </c>
      <c r="J242" s="4" t="s">
        <v>1471</v>
      </c>
      <c r="K242" s="6">
        <v>200</v>
      </c>
      <c r="L242" s="6"/>
      <c r="M242" s="6">
        <v>925517001</v>
      </c>
      <c r="N242" s="77" t="s">
        <v>1422</v>
      </c>
      <c r="O242" s="6" t="s">
        <v>1443</v>
      </c>
      <c r="P242" s="6" t="s">
        <v>1421</v>
      </c>
      <c r="Q242" s="6" t="s">
        <v>1472</v>
      </c>
      <c r="R242" s="6" t="s">
        <v>1420</v>
      </c>
      <c r="S242" s="6">
        <v>200</v>
      </c>
      <c r="T242" s="6" t="s">
        <v>1473</v>
      </c>
      <c r="U242" s="74">
        <v>401000021</v>
      </c>
      <c r="V242" s="72" t="s">
        <v>1443</v>
      </c>
      <c r="W242" s="72" t="s">
        <v>1421</v>
      </c>
      <c r="X242" s="72" t="s">
        <v>1472</v>
      </c>
      <c r="Y242" s="72" t="s">
        <v>1420</v>
      </c>
      <c r="Z242" s="73">
        <v>925</v>
      </c>
      <c r="AA242" s="41">
        <v>7</v>
      </c>
      <c r="AB242" s="41">
        <v>9</v>
      </c>
      <c r="AC242" s="42" t="s">
        <v>1471</v>
      </c>
      <c r="AD242" s="73">
        <v>200</v>
      </c>
      <c r="AE242" s="43"/>
      <c r="AF242" s="44"/>
      <c r="AG242" s="45">
        <v>2277</v>
      </c>
      <c r="AH242" s="44"/>
      <c r="AI242" s="45">
        <v>0</v>
      </c>
      <c r="AJ242" s="45">
        <v>0</v>
      </c>
      <c r="AK242" s="45">
        <v>0</v>
      </c>
      <c r="AL242" s="7">
        <v>600</v>
      </c>
      <c r="AM242" s="8"/>
    </row>
    <row r="243" spans="1:39" ht="86.25" customHeight="1" x14ac:dyDescent="0.2">
      <c r="A243" s="5"/>
      <c r="B243" s="76">
        <v>400000000</v>
      </c>
      <c r="C243" s="76">
        <v>401000000</v>
      </c>
      <c r="D243" s="76">
        <v>401000000</v>
      </c>
      <c r="E243" s="76">
        <v>401000000</v>
      </c>
      <c r="F243" s="77">
        <v>401000021</v>
      </c>
      <c r="G243" s="6">
        <v>925</v>
      </c>
      <c r="H243" s="6">
        <v>7</v>
      </c>
      <c r="I243" s="77">
        <v>9</v>
      </c>
      <c r="J243" s="4" t="s">
        <v>1467</v>
      </c>
      <c r="K243" s="6">
        <v>600</v>
      </c>
      <c r="L243" s="6"/>
      <c r="M243" s="6">
        <v>925207001</v>
      </c>
      <c r="N243" s="77" t="s">
        <v>1422</v>
      </c>
      <c r="O243" s="6" t="s">
        <v>1462</v>
      </c>
      <c r="P243" s="6" t="s">
        <v>1458</v>
      </c>
      <c r="Q243" s="6" t="s">
        <v>1468</v>
      </c>
      <c r="R243" s="6" t="s">
        <v>1420</v>
      </c>
      <c r="S243" s="6">
        <v>600</v>
      </c>
      <c r="T243" s="6" t="s">
        <v>1469</v>
      </c>
      <c r="U243" s="74">
        <v>401000021</v>
      </c>
      <c r="V243" s="72" t="s">
        <v>1462</v>
      </c>
      <c r="W243" s="72" t="s">
        <v>1458</v>
      </c>
      <c r="X243" s="72" t="s">
        <v>1468</v>
      </c>
      <c r="Y243" s="72" t="s">
        <v>1420</v>
      </c>
      <c r="Z243" s="73">
        <v>925</v>
      </c>
      <c r="AA243" s="41">
        <v>7</v>
      </c>
      <c r="AB243" s="41">
        <v>9</v>
      </c>
      <c r="AC243" s="42" t="s">
        <v>1467</v>
      </c>
      <c r="AD243" s="73">
        <v>600</v>
      </c>
      <c r="AE243" s="43"/>
      <c r="AF243" s="44"/>
      <c r="AG243" s="45">
        <v>830</v>
      </c>
      <c r="AH243" s="44"/>
      <c r="AI243" s="45">
        <v>830</v>
      </c>
      <c r="AJ243" s="45">
        <v>13122.4</v>
      </c>
      <c r="AK243" s="45">
        <v>13122.4</v>
      </c>
      <c r="AL243" s="7">
        <v>600</v>
      </c>
      <c r="AM243" s="8"/>
    </row>
    <row r="244" spans="1:39" ht="84" customHeight="1" x14ac:dyDescent="0.2">
      <c r="A244" s="5"/>
      <c r="B244" s="76">
        <v>400000000</v>
      </c>
      <c r="C244" s="76">
        <v>401000000</v>
      </c>
      <c r="D244" s="76">
        <v>401000000</v>
      </c>
      <c r="E244" s="76">
        <v>401000000</v>
      </c>
      <c r="F244" s="77">
        <v>401000021</v>
      </c>
      <c r="G244" s="6">
        <v>925</v>
      </c>
      <c r="H244" s="6">
        <v>7</v>
      </c>
      <c r="I244" s="77">
        <v>9</v>
      </c>
      <c r="J244" s="4" t="s">
        <v>1464</v>
      </c>
      <c r="K244" s="6">
        <v>600</v>
      </c>
      <c r="L244" s="6"/>
      <c r="M244" s="6">
        <v>925199003</v>
      </c>
      <c r="N244" s="77" t="s">
        <v>1422</v>
      </c>
      <c r="O244" s="6" t="s">
        <v>1462</v>
      </c>
      <c r="P244" s="6" t="s">
        <v>1458</v>
      </c>
      <c r="Q244" s="6" t="s">
        <v>1465</v>
      </c>
      <c r="R244" s="6" t="s">
        <v>1420</v>
      </c>
      <c r="S244" s="6">
        <v>600</v>
      </c>
      <c r="T244" s="6" t="s">
        <v>1466</v>
      </c>
      <c r="U244" s="74">
        <v>401000021</v>
      </c>
      <c r="V244" s="72" t="s">
        <v>1462</v>
      </c>
      <c r="W244" s="72" t="s">
        <v>1458</v>
      </c>
      <c r="X244" s="72" t="s">
        <v>1465</v>
      </c>
      <c r="Y244" s="72" t="s">
        <v>1420</v>
      </c>
      <c r="Z244" s="73">
        <v>925</v>
      </c>
      <c r="AA244" s="41">
        <v>7</v>
      </c>
      <c r="AB244" s="41">
        <v>9</v>
      </c>
      <c r="AC244" s="42" t="s">
        <v>1464</v>
      </c>
      <c r="AD244" s="73">
        <v>600</v>
      </c>
      <c r="AE244" s="43"/>
      <c r="AF244" s="44"/>
      <c r="AG244" s="45">
        <v>4242.1000000000004</v>
      </c>
      <c r="AH244" s="44"/>
      <c r="AI244" s="45">
        <v>8942.1</v>
      </c>
      <c r="AJ244" s="45">
        <v>9923.9</v>
      </c>
      <c r="AK244" s="45">
        <v>9924.2999999999993</v>
      </c>
      <c r="AL244" s="7">
        <v>600</v>
      </c>
      <c r="AM244" s="8"/>
    </row>
    <row r="245" spans="1:39" ht="92.25" customHeight="1" x14ac:dyDescent="0.2">
      <c r="A245" s="5"/>
      <c r="B245" s="76">
        <v>400000000</v>
      </c>
      <c r="C245" s="76">
        <v>401000000</v>
      </c>
      <c r="D245" s="76">
        <v>401000000</v>
      </c>
      <c r="E245" s="76">
        <v>401000000</v>
      </c>
      <c r="F245" s="77">
        <v>401000021</v>
      </c>
      <c r="G245" s="6">
        <v>925</v>
      </c>
      <c r="H245" s="6">
        <v>7</v>
      </c>
      <c r="I245" s="77">
        <v>9</v>
      </c>
      <c r="J245" s="4" t="s">
        <v>1461</v>
      </c>
      <c r="K245" s="6">
        <v>600</v>
      </c>
      <c r="L245" s="6"/>
      <c r="M245" s="6">
        <v>925579001</v>
      </c>
      <c r="N245" s="77" t="s">
        <v>1422</v>
      </c>
      <c r="O245" s="6" t="s">
        <v>1462</v>
      </c>
      <c r="P245" s="6" t="s">
        <v>1458</v>
      </c>
      <c r="Q245" s="6" t="s">
        <v>1457</v>
      </c>
      <c r="R245" s="6" t="s">
        <v>1420</v>
      </c>
      <c r="S245" s="6">
        <v>600</v>
      </c>
      <c r="T245" s="6" t="s">
        <v>1463</v>
      </c>
      <c r="U245" s="74">
        <v>401000021</v>
      </c>
      <c r="V245" s="72" t="s">
        <v>1462</v>
      </c>
      <c r="W245" s="72" t="s">
        <v>1458</v>
      </c>
      <c r="X245" s="72" t="s">
        <v>1457</v>
      </c>
      <c r="Y245" s="72" t="s">
        <v>1420</v>
      </c>
      <c r="Z245" s="73">
        <v>925</v>
      </c>
      <c r="AA245" s="41">
        <v>7</v>
      </c>
      <c r="AB245" s="41">
        <v>9</v>
      </c>
      <c r="AC245" s="42" t="s">
        <v>1461</v>
      </c>
      <c r="AD245" s="73">
        <v>600</v>
      </c>
      <c r="AE245" s="43"/>
      <c r="AF245" s="44"/>
      <c r="AG245" s="45">
        <v>464</v>
      </c>
      <c r="AH245" s="44"/>
      <c r="AI245" s="45">
        <v>464</v>
      </c>
      <c r="AJ245" s="45">
        <v>158.4</v>
      </c>
      <c r="AK245" s="45">
        <v>158</v>
      </c>
      <c r="AL245" s="7">
        <v>600</v>
      </c>
      <c r="AM245" s="8"/>
    </row>
    <row r="246" spans="1:39" ht="87" customHeight="1" x14ac:dyDescent="0.2">
      <c r="A246" s="5"/>
      <c r="B246" s="76">
        <v>400000000</v>
      </c>
      <c r="C246" s="76">
        <v>401000000</v>
      </c>
      <c r="D246" s="76">
        <v>401000000</v>
      </c>
      <c r="E246" s="76">
        <v>401000000</v>
      </c>
      <c r="F246" s="77">
        <v>401000021</v>
      </c>
      <c r="G246" s="6">
        <v>925</v>
      </c>
      <c r="H246" s="6">
        <v>7</v>
      </c>
      <c r="I246" s="77">
        <v>9</v>
      </c>
      <c r="J246" s="4" t="s">
        <v>1456</v>
      </c>
      <c r="K246" s="6">
        <v>600</v>
      </c>
      <c r="L246" s="6"/>
      <c r="M246" s="6">
        <v>925290001</v>
      </c>
      <c r="N246" s="77" t="s">
        <v>1422</v>
      </c>
      <c r="O246" s="6" t="s">
        <v>1459</v>
      </c>
      <c r="P246" s="6" t="s">
        <v>1458</v>
      </c>
      <c r="Q246" s="6" t="s">
        <v>1457</v>
      </c>
      <c r="R246" s="6" t="s">
        <v>1420</v>
      </c>
      <c r="S246" s="6">
        <v>600</v>
      </c>
      <c r="T246" s="6" t="s">
        <v>1460</v>
      </c>
      <c r="U246" s="74">
        <v>401000021</v>
      </c>
      <c r="V246" s="72" t="s">
        <v>1459</v>
      </c>
      <c r="W246" s="72" t="s">
        <v>1458</v>
      </c>
      <c r="X246" s="72" t="s">
        <v>1457</v>
      </c>
      <c r="Y246" s="72" t="s">
        <v>1420</v>
      </c>
      <c r="Z246" s="73">
        <v>925</v>
      </c>
      <c r="AA246" s="41">
        <v>7</v>
      </c>
      <c r="AB246" s="41">
        <v>9</v>
      </c>
      <c r="AC246" s="42" t="s">
        <v>2147</v>
      </c>
      <c r="AD246" s="73">
        <v>600</v>
      </c>
      <c r="AE246" s="43"/>
      <c r="AF246" s="44"/>
      <c r="AG246" s="45">
        <v>0</v>
      </c>
      <c r="AH246" s="44"/>
      <c r="AI246" s="45">
        <v>0</v>
      </c>
      <c r="AJ246" s="45">
        <v>880</v>
      </c>
      <c r="AK246" s="45">
        <v>0</v>
      </c>
      <c r="AL246" s="7">
        <v>600</v>
      </c>
      <c r="AM246" s="8"/>
    </row>
    <row r="247" spans="1:39" ht="87" customHeight="1" x14ac:dyDescent="0.2">
      <c r="A247" s="5"/>
      <c r="B247" s="76">
        <v>400000000</v>
      </c>
      <c r="C247" s="76">
        <v>401000000</v>
      </c>
      <c r="D247" s="76">
        <v>401000000</v>
      </c>
      <c r="E247" s="76">
        <v>401000000</v>
      </c>
      <c r="F247" s="77">
        <v>401000021</v>
      </c>
      <c r="G247" s="6">
        <v>925</v>
      </c>
      <c r="H247" s="6">
        <v>7</v>
      </c>
      <c r="I247" s="77">
        <v>9</v>
      </c>
      <c r="J247" s="4" t="s">
        <v>1451</v>
      </c>
      <c r="K247" s="6">
        <v>600</v>
      </c>
      <c r="L247" s="6"/>
      <c r="M247" s="6">
        <v>925208001</v>
      </c>
      <c r="N247" s="77" t="s">
        <v>1422</v>
      </c>
      <c r="O247" s="6" t="s">
        <v>1454</v>
      </c>
      <c r="P247" s="6" t="s">
        <v>1453</v>
      </c>
      <c r="Q247" s="6" t="s">
        <v>1452</v>
      </c>
      <c r="R247" s="6" t="s">
        <v>1420</v>
      </c>
      <c r="S247" s="6">
        <v>600</v>
      </c>
      <c r="T247" s="6" t="s">
        <v>1455</v>
      </c>
      <c r="U247" s="74">
        <v>401000021</v>
      </c>
      <c r="V247" s="72" t="s">
        <v>1454</v>
      </c>
      <c r="W247" s="72" t="s">
        <v>1453</v>
      </c>
      <c r="X247" s="72" t="s">
        <v>1452</v>
      </c>
      <c r="Y247" s="72" t="s">
        <v>1420</v>
      </c>
      <c r="Z247" s="73">
        <v>925</v>
      </c>
      <c r="AA247" s="41">
        <v>7</v>
      </c>
      <c r="AB247" s="41">
        <v>9</v>
      </c>
      <c r="AC247" s="42" t="s">
        <v>1451</v>
      </c>
      <c r="AD247" s="73">
        <v>600</v>
      </c>
      <c r="AE247" s="43"/>
      <c r="AF247" s="44"/>
      <c r="AG247" s="45">
        <v>270</v>
      </c>
      <c r="AH247" s="44"/>
      <c r="AI247" s="45">
        <v>0</v>
      </c>
      <c r="AJ247" s="45">
        <v>0</v>
      </c>
      <c r="AK247" s="45">
        <v>0</v>
      </c>
      <c r="AL247" s="7">
        <v>600</v>
      </c>
      <c r="AM247" s="8"/>
    </row>
    <row r="248" spans="1:39" ht="43.5" customHeight="1" x14ac:dyDescent="0.2">
      <c r="A248" s="5"/>
      <c r="B248" s="76">
        <v>400000000</v>
      </c>
      <c r="C248" s="76">
        <v>401000000</v>
      </c>
      <c r="D248" s="76">
        <v>401000000</v>
      </c>
      <c r="E248" s="76">
        <v>401000000</v>
      </c>
      <c r="F248" s="77">
        <v>401000021</v>
      </c>
      <c r="G248" s="6">
        <v>925</v>
      </c>
      <c r="H248" s="6">
        <v>7</v>
      </c>
      <c r="I248" s="77">
        <v>9</v>
      </c>
      <c r="J248" s="4" t="s">
        <v>844</v>
      </c>
      <c r="K248" s="6">
        <v>600</v>
      </c>
      <c r="L248" s="6"/>
      <c r="M248" s="6">
        <v>925906001</v>
      </c>
      <c r="N248" s="77" t="s">
        <v>1422</v>
      </c>
      <c r="O248" s="6" t="s">
        <v>843</v>
      </c>
      <c r="P248" s="6" t="s">
        <v>1425</v>
      </c>
      <c r="Q248" s="6" t="s">
        <v>1424</v>
      </c>
      <c r="R248" s="6" t="s">
        <v>1423</v>
      </c>
      <c r="S248" s="6">
        <v>600</v>
      </c>
      <c r="T248" s="6" t="s">
        <v>1450</v>
      </c>
      <c r="U248" s="98">
        <v>401000021</v>
      </c>
      <c r="V248" s="93" t="s">
        <v>843</v>
      </c>
      <c r="W248" s="93" t="s">
        <v>1425</v>
      </c>
      <c r="X248" s="93" t="s">
        <v>1424</v>
      </c>
      <c r="Y248" s="93" t="s">
        <v>1423</v>
      </c>
      <c r="Z248" s="80">
        <v>925</v>
      </c>
      <c r="AA248" s="41">
        <v>7</v>
      </c>
      <c r="AB248" s="41">
        <v>9</v>
      </c>
      <c r="AC248" s="42" t="s">
        <v>844</v>
      </c>
      <c r="AD248" s="73">
        <v>600</v>
      </c>
      <c r="AE248" s="43"/>
      <c r="AF248" s="44"/>
      <c r="AG248" s="45">
        <v>47.5</v>
      </c>
      <c r="AH248" s="44"/>
      <c r="AI248" s="45">
        <v>47.5</v>
      </c>
      <c r="AJ248" s="45">
        <v>47.5</v>
      </c>
      <c r="AK248" s="45">
        <v>47.5</v>
      </c>
      <c r="AL248" s="7">
        <v>600</v>
      </c>
      <c r="AM248" s="8"/>
    </row>
    <row r="249" spans="1:39" ht="41.25" customHeight="1" x14ac:dyDescent="0.2">
      <c r="A249" s="5"/>
      <c r="B249" s="76">
        <v>400000000</v>
      </c>
      <c r="C249" s="76">
        <v>401000000</v>
      </c>
      <c r="D249" s="76">
        <v>401000000</v>
      </c>
      <c r="E249" s="76">
        <v>401000000</v>
      </c>
      <c r="F249" s="77">
        <v>401000021</v>
      </c>
      <c r="G249" s="6">
        <v>925</v>
      </c>
      <c r="H249" s="6">
        <v>7</v>
      </c>
      <c r="I249" s="77">
        <v>9</v>
      </c>
      <c r="J249" s="4" t="s">
        <v>841</v>
      </c>
      <c r="K249" s="6">
        <v>600</v>
      </c>
      <c r="L249" s="6"/>
      <c r="M249" s="6">
        <v>925906002</v>
      </c>
      <c r="N249" s="77" t="s">
        <v>1422</v>
      </c>
      <c r="O249" s="6" t="s">
        <v>843</v>
      </c>
      <c r="P249" s="6" t="s">
        <v>1425</v>
      </c>
      <c r="Q249" s="6" t="s">
        <v>1424</v>
      </c>
      <c r="R249" s="6" t="s">
        <v>1423</v>
      </c>
      <c r="S249" s="6">
        <v>600</v>
      </c>
      <c r="T249" s="6" t="s">
        <v>1450</v>
      </c>
      <c r="U249" s="98"/>
      <c r="V249" s="93"/>
      <c r="W249" s="93"/>
      <c r="X249" s="93"/>
      <c r="Y249" s="93"/>
      <c r="Z249" s="80"/>
      <c r="AA249" s="41">
        <v>7</v>
      </c>
      <c r="AB249" s="41">
        <v>9</v>
      </c>
      <c r="AC249" s="42" t="s">
        <v>841</v>
      </c>
      <c r="AD249" s="73">
        <v>600</v>
      </c>
      <c r="AE249" s="43"/>
      <c r="AF249" s="44"/>
      <c r="AG249" s="45">
        <v>30</v>
      </c>
      <c r="AH249" s="44"/>
      <c r="AI249" s="45">
        <v>82.5</v>
      </c>
      <c r="AJ249" s="45">
        <v>82.5</v>
      </c>
      <c r="AK249" s="45">
        <v>82.5</v>
      </c>
      <c r="AL249" s="7">
        <v>600</v>
      </c>
      <c r="AM249" s="8"/>
    </row>
    <row r="250" spans="1:39" ht="40.5" customHeight="1" x14ac:dyDescent="0.2">
      <c r="A250" s="5"/>
      <c r="B250" s="76">
        <v>400000000</v>
      </c>
      <c r="C250" s="76">
        <v>401000000</v>
      </c>
      <c r="D250" s="76">
        <v>401000000</v>
      </c>
      <c r="E250" s="76">
        <v>401000000</v>
      </c>
      <c r="F250" s="77">
        <v>401000021</v>
      </c>
      <c r="G250" s="6">
        <v>925</v>
      </c>
      <c r="H250" s="6">
        <v>7</v>
      </c>
      <c r="I250" s="77">
        <v>9</v>
      </c>
      <c r="J250" s="4" t="s">
        <v>1449</v>
      </c>
      <c r="K250" s="6">
        <v>600</v>
      </c>
      <c r="L250" s="6"/>
      <c r="M250" s="6">
        <v>925906004</v>
      </c>
      <c r="N250" s="77" t="s">
        <v>1422</v>
      </c>
      <c r="O250" s="6" t="s">
        <v>843</v>
      </c>
      <c r="P250" s="6" t="s">
        <v>1425</v>
      </c>
      <c r="Q250" s="6" t="s">
        <v>1424</v>
      </c>
      <c r="R250" s="6" t="s">
        <v>1423</v>
      </c>
      <c r="S250" s="6">
        <v>600</v>
      </c>
      <c r="T250" s="6" t="s">
        <v>1450</v>
      </c>
      <c r="U250" s="98"/>
      <c r="V250" s="93"/>
      <c r="W250" s="93"/>
      <c r="X250" s="93"/>
      <c r="Y250" s="93"/>
      <c r="Z250" s="80"/>
      <c r="AA250" s="41">
        <v>7</v>
      </c>
      <c r="AB250" s="41">
        <v>9</v>
      </c>
      <c r="AC250" s="42" t="s">
        <v>1449</v>
      </c>
      <c r="AD250" s="73">
        <v>600</v>
      </c>
      <c r="AE250" s="43"/>
      <c r="AF250" s="44"/>
      <c r="AG250" s="45">
        <v>15</v>
      </c>
      <c r="AH250" s="44"/>
      <c r="AI250" s="45">
        <v>154</v>
      </c>
      <c r="AJ250" s="45">
        <v>154</v>
      </c>
      <c r="AK250" s="45">
        <v>154</v>
      </c>
      <c r="AL250" s="7">
        <v>600</v>
      </c>
      <c r="AM250" s="8"/>
    </row>
    <row r="251" spans="1:39" ht="93" customHeight="1" x14ac:dyDescent="0.2">
      <c r="A251" s="5"/>
      <c r="B251" s="76">
        <v>400000000</v>
      </c>
      <c r="C251" s="76">
        <v>401000000</v>
      </c>
      <c r="D251" s="76">
        <v>401000000</v>
      </c>
      <c r="E251" s="76">
        <v>401000000</v>
      </c>
      <c r="F251" s="77">
        <v>401000021</v>
      </c>
      <c r="G251" s="6">
        <v>925</v>
      </c>
      <c r="H251" s="6">
        <v>11</v>
      </c>
      <c r="I251" s="77">
        <v>1</v>
      </c>
      <c r="J251" s="4" t="s">
        <v>1445</v>
      </c>
      <c r="K251" s="6">
        <v>600</v>
      </c>
      <c r="L251" s="6"/>
      <c r="M251" s="6">
        <v>925197001</v>
      </c>
      <c r="N251" s="77" t="s">
        <v>1422</v>
      </c>
      <c r="O251" s="6" t="s">
        <v>1447</v>
      </c>
      <c r="P251" s="6" t="s">
        <v>1421</v>
      </c>
      <c r="Q251" s="6" t="s">
        <v>1446</v>
      </c>
      <c r="R251" s="6" t="s">
        <v>1420</v>
      </c>
      <c r="S251" s="6">
        <v>600</v>
      </c>
      <c r="T251" s="6" t="s">
        <v>1448</v>
      </c>
      <c r="U251" s="74">
        <v>401000021</v>
      </c>
      <c r="V251" s="72" t="s">
        <v>1447</v>
      </c>
      <c r="W251" s="72" t="s">
        <v>1421</v>
      </c>
      <c r="X251" s="72" t="s">
        <v>1446</v>
      </c>
      <c r="Y251" s="72" t="s">
        <v>1420</v>
      </c>
      <c r="Z251" s="73">
        <v>925</v>
      </c>
      <c r="AA251" s="41">
        <v>11</v>
      </c>
      <c r="AB251" s="41">
        <v>1</v>
      </c>
      <c r="AC251" s="42" t="s">
        <v>1445</v>
      </c>
      <c r="AD251" s="73">
        <v>600</v>
      </c>
      <c r="AE251" s="43"/>
      <c r="AF251" s="44"/>
      <c r="AG251" s="45">
        <v>14527.8</v>
      </c>
      <c r="AH251" s="44"/>
      <c r="AI251" s="45">
        <f>14527.8-3029.4-3499.3</f>
        <v>7999.0999999999995</v>
      </c>
      <c r="AJ251" s="45">
        <f>14527.8-3029.4-3499.3</f>
        <v>7999.0999999999995</v>
      </c>
      <c r="AK251" s="45">
        <f>14527.8-3029.4-3499.3</f>
        <v>7999.0999999999995</v>
      </c>
      <c r="AL251" s="7">
        <v>600</v>
      </c>
      <c r="AM251" s="8"/>
    </row>
    <row r="252" spans="1:39" ht="130.5" customHeight="1" x14ac:dyDescent="0.2">
      <c r="A252" s="5"/>
      <c r="B252" s="76">
        <v>400000000</v>
      </c>
      <c r="C252" s="76">
        <v>401000000</v>
      </c>
      <c r="D252" s="76">
        <v>401000000</v>
      </c>
      <c r="E252" s="76">
        <v>401000000</v>
      </c>
      <c r="F252" s="77">
        <v>401000021</v>
      </c>
      <c r="G252" s="6">
        <v>925</v>
      </c>
      <c r="H252" s="6">
        <v>11</v>
      </c>
      <c r="I252" s="77">
        <v>1</v>
      </c>
      <c r="J252" s="4" t="s">
        <v>1441</v>
      </c>
      <c r="K252" s="6">
        <v>600</v>
      </c>
      <c r="L252" s="6"/>
      <c r="M252" s="6">
        <v>925392001</v>
      </c>
      <c r="N252" s="77" t="s">
        <v>1422</v>
      </c>
      <c r="O252" s="6" t="s">
        <v>1443</v>
      </c>
      <c r="P252" s="6" t="s">
        <v>1421</v>
      </c>
      <c r="Q252" s="6" t="s">
        <v>1442</v>
      </c>
      <c r="R252" s="6" t="s">
        <v>1420</v>
      </c>
      <c r="S252" s="6">
        <v>600</v>
      </c>
      <c r="T252" s="6" t="s">
        <v>1444</v>
      </c>
      <c r="U252" s="74">
        <v>401000021</v>
      </c>
      <c r="V252" s="72" t="s">
        <v>1443</v>
      </c>
      <c r="W252" s="72" t="s">
        <v>1421</v>
      </c>
      <c r="X252" s="72" t="s">
        <v>1442</v>
      </c>
      <c r="Y252" s="72" t="s">
        <v>1420</v>
      </c>
      <c r="Z252" s="73">
        <v>925</v>
      </c>
      <c r="AA252" s="41">
        <v>11</v>
      </c>
      <c r="AB252" s="41">
        <v>1</v>
      </c>
      <c r="AC252" s="42" t="s">
        <v>1441</v>
      </c>
      <c r="AD252" s="73">
        <v>600</v>
      </c>
      <c r="AE252" s="43"/>
      <c r="AF252" s="44"/>
      <c r="AG252" s="45">
        <v>5108.3</v>
      </c>
      <c r="AH252" s="44"/>
      <c r="AI252" s="45">
        <v>4076</v>
      </c>
      <c r="AJ252" s="45">
        <v>4076</v>
      </c>
      <c r="AK252" s="45">
        <v>4076</v>
      </c>
      <c r="AL252" s="7">
        <v>600</v>
      </c>
      <c r="AM252" s="8"/>
    </row>
    <row r="253" spans="1:39" ht="89.25" customHeight="1" x14ac:dyDescent="0.2">
      <c r="A253" s="5"/>
      <c r="B253" s="76">
        <v>400000000</v>
      </c>
      <c r="C253" s="76">
        <v>401000000</v>
      </c>
      <c r="D253" s="76">
        <v>401000000</v>
      </c>
      <c r="E253" s="76">
        <v>401000000</v>
      </c>
      <c r="F253" s="77">
        <v>401000021</v>
      </c>
      <c r="G253" s="6">
        <v>926</v>
      </c>
      <c r="H253" s="6">
        <v>7</v>
      </c>
      <c r="I253" s="77">
        <v>3</v>
      </c>
      <c r="J253" s="4" t="s">
        <v>1384</v>
      </c>
      <c r="K253" s="6">
        <v>600</v>
      </c>
      <c r="L253" s="6"/>
      <c r="M253" s="6">
        <v>926212001</v>
      </c>
      <c r="N253" s="77" t="s">
        <v>1422</v>
      </c>
      <c r="O253" s="6" t="s">
        <v>1386</v>
      </c>
      <c r="P253" s="6" t="s">
        <v>1433</v>
      </c>
      <c r="Q253" s="6" t="s">
        <v>1439</v>
      </c>
      <c r="R253" s="6" t="s">
        <v>1420</v>
      </c>
      <c r="S253" s="6">
        <v>600</v>
      </c>
      <c r="T253" s="6" t="s">
        <v>1440</v>
      </c>
      <c r="U253" s="74">
        <v>401000021</v>
      </c>
      <c r="V253" s="72" t="s">
        <v>1386</v>
      </c>
      <c r="W253" s="72" t="s">
        <v>1433</v>
      </c>
      <c r="X253" s="72" t="s">
        <v>1439</v>
      </c>
      <c r="Y253" s="72" t="s">
        <v>1420</v>
      </c>
      <c r="Z253" s="73">
        <v>926</v>
      </c>
      <c r="AA253" s="41">
        <v>7</v>
      </c>
      <c r="AB253" s="41">
        <v>3</v>
      </c>
      <c r="AC253" s="42" t="s">
        <v>1384</v>
      </c>
      <c r="AD253" s="73">
        <v>600</v>
      </c>
      <c r="AE253" s="43"/>
      <c r="AF253" s="44"/>
      <c r="AG253" s="45">
        <v>217394.7</v>
      </c>
      <c r="AH253" s="44"/>
      <c r="AI253" s="45">
        <v>207097.1</v>
      </c>
      <c r="AJ253" s="45">
        <v>207056.9</v>
      </c>
      <c r="AK253" s="45">
        <v>207181.9</v>
      </c>
      <c r="AL253" s="7">
        <v>600</v>
      </c>
      <c r="AM253" s="8"/>
    </row>
    <row r="254" spans="1:39" ht="87.75" customHeight="1" x14ac:dyDescent="0.2">
      <c r="A254" s="5"/>
      <c r="B254" s="76">
        <v>400000000</v>
      </c>
      <c r="C254" s="76">
        <v>401000000</v>
      </c>
      <c r="D254" s="76">
        <v>401000000</v>
      </c>
      <c r="E254" s="76">
        <v>401000000</v>
      </c>
      <c r="F254" s="77">
        <v>401000021</v>
      </c>
      <c r="G254" s="6">
        <v>926</v>
      </c>
      <c r="H254" s="6">
        <v>7</v>
      </c>
      <c r="I254" s="77">
        <v>3</v>
      </c>
      <c r="J254" s="4" t="s">
        <v>1380</v>
      </c>
      <c r="K254" s="6">
        <v>600</v>
      </c>
      <c r="L254" s="6"/>
      <c r="M254" s="6">
        <v>926214001</v>
      </c>
      <c r="N254" s="77" t="s">
        <v>1422</v>
      </c>
      <c r="O254" s="6" t="s">
        <v>1222</v>
      </c>
      <c r="P254" s="6" t="s">
        <v>1433</v>
      </c>
      <c r="Q254" s="6" t="s">
        <v>1439</v>
      </c>
      <c r="R254" s="6" t="s">
        <v>1420</v>
      </c>
      <c r="S254" s="6">
        <v>600</v>
      </c>
      <c r="T254" s="6" t="s">
        <v>1438</v>
      </c>
      <c r="U254" s="74">
        <v>401000021</v>
      </c>
      <c r="V254" s="72" t="s">
        <v>1222</v>
      </c>
      <c r="W254" s="72" t="s">
        <v>1433</v>
      </c>
      <c r="X254" s="72" t="s">
        <v>1439</v>
      </c>
      <c r="Y254" s="72" t="s">
        <v>1420</v>
      </c>
      <c r="Z254" s="73">
        <v>926</v>
      </c>
      <c r="AA254" s="41">
        <v>7</v>
      </c>
      <c r="AB254" s="41">
        <v>3</v>
      </c>
      <c r="AC254" s="42" t="s">
        <v>1380</v>
      </c>
      <c r="AD254" s="73">
        <v>600</v>
      </c>
      <c r="AE254" s="43"/>
      <c r="AF254" s="44"/>
      <c r="AG254" s="45">
        <v>15234.8</v>
      </c>
      <c r="AH254" s="44"/>
      <c r="AI254" s="45">
        <v>14903.8</v>
      </c>
      <c r="AJ254" s="45">
        <v>15871.1</v>
      </c>
      <c r="AK254" s="45">
        <v>13214.4</v>
      </c>
      <c r="AL254" s="7">
        <v>600</v>
      </c>
      <c r="AM254" s="8"/>
    </row>
    <row r="255" spans="1:39" ht="70.5" customHeight="1" x14ac:dyDescent="0.2">
      <c r="A255" s="5"/>
      <c r="B255" s="76">
        <v>400000000</v>
      </c>
      <c r="C255" s="76">
        <v>401000000</v>
      </c>
      <c r="D255" s="76">
        <v>401000000</v>
      </c>
      <c r="E255" s="76">
        <v>401000000</v>
      </c>
      <c r="F255" s="77">
        <v>401000021</v>
      </c>
      <c r="G255" s="6">
        <v>926</v>
      </c>
      <c r="H255" s="6">
        <v>7</v>
      </c>
      <c r="I255" s="77">
        <v>3</v>
      </c>
      <c r="J255" s="4" t="s">
        <v>1426</v>
      </c>
      <c r="K255" s="6">
        <v>600</v>
      </c>
      <c r="L255" s="6"/>
      <c r="M255" s="6">
        <v>926913444</v>
      </c>
      <c r="N255" s="77" t="s">
        <v>1422</v>
      </c>
      <c r="O255" s="6" t="s">
        <v>1294</v>
      </c>
      <c r="P255" s="6" t="s">
        <v>1429</v>
      </c>
      <c r="Q255" s="6" t="s">
        <v>1428</v>
      </c>
      <c r="R255" s="6" t="s">
        <v>1427</v>
      </c>
      <c r="S255" s="6">
        <v>600</v>
      </c>
      <c r="T255" s="6" t="s">
        <v>1430</v>
      </c>
      <c r="U255" s="74">
        <v>401000021</v>
      </c>
      <c r="V255" s="72" t="s">
        <v>1294</v>
      </c>
      <c r="W255" s="72" t="s">
        <v>1429</v>
      </c>
      <c r="X255" s="72" t="s">
        <v>1428</v>
      </c>
      <c r="Y255" s="72" t="s">
        <v>1427</v>
      </c>
      <c r="Z255" s="73">
        <v>926</v>
      </c>
      <c r="AA255" s="41">
        <v>7</v>
      </c>
      <c r="AB255" s="41">
        <v>3</v>
      </c>
      <c r="AC255" s="42" t="s">
        <v>1426</v>
      </c>
      <c r="AD255" s="73">
        <v>600</v>
      </c>
      <c r="AE255" s="43"/>
      <c r="AF255" s="44"/>
      <c r="AG255" s="45">
        <v>0</v>
      </c>
      <c r="AH255" s="44"/>
      <c r="AI255" s="45">
        <v>1125</v>
      </c>
      <c r="AJ255" s="45">
        <v>4500</v>
      </c>
      <c r="AK255" s="45">
        <v>4500</v>
      </c>
      <c r="AL255" s="7">
        <v>600</v>
      </c>
      <c r="AM255" s="8"/>
    </row>
    <row r="256" spans="1:39" ht="84" customHeight="1" x14ac:dyDescent="0.2">
      <c r="A256" s="5"/>
      <c r="B256" s="76">
        <v>400000000</v>
      </c>
      <c r="C256" s="76">
        <v>401000000</v>
      </c>
      <c r="D256" s="76">
        <v>401000000</v>
      </c>
      <c r="E256" s="76">
        <v>401000000</v>
      </c>
      <c r="F256" s="77">
        <v>401000021</v>
      </c>
      <c r="G256" s="6">
        <v>926</v>
      </c>
      <c r="H256" s="6">
        <v>7</v>
      </c>
      <c r="I256" s="77">
        <v>3</v>
      </c>
      <c r="J256" s="4" t="s">
        <v>1436</v>
      </c>
      <c r="K256" s="6">
        <v>600</v>
      </c>
      <c r="L256" s="6"/>
      <c r="M256" s="6">
        <v>926876333</v>
      </c>
      <c r="N256" s="77" t="s">
        <v>1422</v>
      </c>
      <c r="O256" s="6" t="s">
        <v>1222</v>
      </c>
      <c r="P256" s="6" t="s">
        <v>22</v>
      </c>
      <c r="Q256" s="6" t="s">
        <v>22</v>
      </c>
      <c r="R256" s="6" t="s">
        <v>22</v>
      </c>
      <c r="S256" s="6">
        <v>600</v>
      </c>
      <c r="T256" s="6" t="s">
        <v>1437</v>
      </c>
      <c r="U256" s="74">
        <v>401000021</v>
      </c>
      <c r="V256" s="72" t="s">
        <v>1222</v>
      </c>
      <c r="W256" s="72" t="s">
        <v>1433</v>
      </c>
      <c r="X256" s="72" t="s">
        <v>1439</v>
      </c>
      <c r="Y256" s="72" t="s">
        <v>1420</v>
      </c>
      <c r="Z256" s="73">
        <v>926</v>
      </c>
      <c r="AA256" s="41">
        <v>7</v>
      </c>
      <c r="AB256" s="41">
        <v>3</v>
      </c>
      <c r="AC256" s="42" t="s">
        <v>1436</v>
      </c>
      <c r="AD256" s="73">
        <v>600</v>
      </c>
      <c r="AE256" s="43"/>
      <c r="AF256" s="44"/>
      <c r="AG256" s="45">
        <v>0</v>
      </c>
      <c r="AH256" s="44"/>
      <c r="AI256" s="45">
        <v>845</v>
      </c>
      <c r="AJ256" s="45">
        <v>845</v>
      </c>
      <c r="AK256" s="45">
        <v>845</v>
      </c>
      <c r="AL256" s="7">
        <v>600</v>
      </c>
      <c r="AM256" s="8"/>
    </row>
    <row r="257" spans="1:39" ht="93" customHeight="1" x14ac:dyDescent="0.2">
      <c r="A257" s="5"/>
      <c r="B257" s="76">
        <v>400000000</v>
      </c>
      <c r="C257" s="76">
        <v>401000000</v>
      </c>
      <c r="D257" s="76">
        <v>401000000</v>
      </c>
      <c r="E257" s="76">
        <v>401000000</v>
      </c>
      <c r="F257" s="77">
        <v>401000021</v>
      </c>
      <c r="G257" s="6">
        <v>926</v>
      </c>
      <c r="H257" s="6">
        <v>7</v>
      </c>
      <c r="I257" s="77">
        <v>3</v>
      </c>
      <c r="J257" s="4" t="s">
        <v>1431</v>
      </c>
      <c r="K257" s="6">
        <v>600</v>
      </c>
      <c r="L257" s="6"/>
      <c r="M257" s="6">
        <v>926683001</v>
      </c>
      <c r="N257" s="77" t="s">
        <v>1422</v>
      </c>
      <c r="O257" s="6" t="s">
        <v>1434</v>
      </c>
      <c r="P257" s="6" t="s">
        <v>1433</v>
      </c>
      <c r="Q257" s="6" t="s">
        <v>1432</v>
      </c>
      <c r="R257" s="6" t="s">
        <v>1420</v>
      </c>
      <c r="S257" s="6">
        <v>600</v>
      </c>
      <c r="T257" s="6" t="s">
        <v>1435</v>
      </c>
      <c r="U257" s="74">
        <v>401000021</v>
      </c>
      <c r="V257" s="72" t="s">
        <v>1434</v>
      </c>
      <c r="W257" s="72" t="s">
        <v>1433</v>
      </c>
      <c r="X257" s="72" t="s">
        <v>1432</v>
      </c>
      <c r="Y257" s="72" t="s">
        <v>1420</v>
      </c>
      <c r="Z257" s="73">
        <v>926</v>
      </c>
      <c r="AA257" s="41">
        <v>7</v>
      </c>
      <c r="AB257" s="41">
        <v>3</v>
      </c>
      <c r="AC257" s="42" t="s">
        <v>1431</v>
      </c>
      <c r="AD257" s="73">
        <v>600</v>
      </c>
      <c r="AE257" s="43"/>
      <c r="AF257" s="44"/>
      <c r="AG257" s="45">
        <v>9884.2000000000007</v>
      </c>
      <c r="AH257" s="44"/>
      <c r="AI257" s="45">
        <v>0</v>
      </c>
      <c r="AJ257" s="45">
        <v>10905.7</v>
      </c>
      <c r="AK257" s="45">
        <v>0</v>
      </c>
      <c r="AL257" s="7">
        <v>600</v>
      </c>
      <c r="AM257" s="8"/>
    </row>
    <row r="258" spans="1:39" ht="64.5" customHeight="1" x14ac:dyDescent="0.2">
      <c r="A258" s="5"/>
      <c r="B258" s="76"/>
      <c r="C258" s="76"/>
      <c r="D258" s="76"/>
      <c r="E258" s="76"/>
      <c r="F258" s="76"/>
      <c r="G258" s="26"/>
      <c r="H258" s="77"/>
      <c r="I258" s="77"/>
      <c r="J258" s="77"/>
      <c r="K258" s="77"/>
      <c r="L258" s="77"/>
      <c r="M258" s="77"/>
      <c r="N258" s="27"/>
      <c r="O258" s="6"/>
      <c r="P258" s="6"/>
      <c r="Q258" s="6"/>
      <c r="R258" s="6"/>
      <c r="S258" s="6"/>
      <c r="T258" s="28"/>
      <c r="U258" s="37" t="s">
        <v>1419</v>
      </c>
      <c r="V258" s="60" t="s">
        <v>1403</v>
      </c>
      <c r="W258" s="60" t="s">
        <v>22</v>
      </c>
      <c r="X258" s="60" t="s">
        <v>22</v>
      </c>
      <c r="Y258" s="60" t="s">
        <v>22</v>
      </c>
      <c r="Z258" s="38" t="s">
        <v>22</v>
      </c>
      <c r="AA258" s="39" t="s">
        <v>22</v>
      </c>
      <c r="AB258" s="39" t="s">
        <v>22</v>
      </c>
      <c r="AC258" s="40" t="s">
        <v>22</v>
      </c>
      <c r="AD258" s="38" t="s">
        <v>22</v>
      </c>
      <c r="AE258" s="96"/>
      <c r="AF258" s="97"/>
      <c r="AG258" s="34">
        <v>126201</v>
      </c>
      <c r="AH258" s="35"/>
      <c r="AI258" s="36">
        <f>AI259+AI260+AI261+AI262+AI263+AI264+AI265+AI266</f>
        <v>122228</v>
      </c>
      <c r="AJ258" s="36">
        <f t="shared" ref="AJ258:AK258" si="1">AJ259+AJ260+AJ261+AJ262+AJ263+AJ264+AJ265+AJ266</f>
        <v>119716.3</v>
      </c>
      <c r="AK258" s="36">
        <f t="shared" si="1"/>
        <v>117497.9</v>
      </c>
      <c r="AL258" s="10"/>
      <c r="AM258" s="8"/>
    </row>
    <row r="259" spans="1:39" ht="59.25" customHeight="1" x14ac:dyDescent="0.2">
      <c r="A259" s="5"/>
      <c r="B259" s="76">
        <v>400000000</v>
      </c>
      <c r="C259" s="76">
        <v>401000000</v>
      </c>
      <c r="D259" s="76">
        <v>401000000</v>
      </c>
      <c r="E259" s="76">
        <v>401000000</v>
      </c>
      <c r="F259" s="77">
        <v>401000029</v>
      </c>
      <c r="G259" s="6">
        <v>923</v>
      </c>
      <c r="H259" s="6">
        <v>8</v>
      </c>
      <c r="I259" s="77">
        <v>1</v>
      </c>
      <c r="J259" s="4" t="s">
        <v>1396</v>
      </c>
      <c r="K259" s="6">
        <v>200</v>
      </c>
      <c r="L259" s="6"/>
      <c r="M259" s="6">
        <v>923437002</v>
      </c>
      <c r="N259" s="77" t="s">
        <v>1403</v>
      </c>
      <c r="O259" s="6" t="s">
        <v>1222</v>
      </c>
      <c r="P259" s="6" t="s">
        <v>1415</v>
      </c>
      <c r="Q259" s="6" t="s">
        <v>1414</v>
      </c>
      <c r="R259" s="6" t="s">
        <v>1413</v>
      </c>
      <c r="S259" s="6">
        <v>200</v>
      </c>
      <c r="T259" s="6" t="s">
        <v>1416</v>
      </c>
      <c r="U259" s="74">
        <v>401000029</v>
      </c>
      <c r="V259" s="72" t="s">
        <v>1222</v>
      </c>
      <c r="W259" s="72" t="s">
        <v>1415</v>
      </c>
      <c r="X259" s="72" t="s">
        <v>1414</v>
      </c>
      <c r="Y259" s="72" t="s">
        <v>1413</v>
      </c>
      <c r="Z259" s="73">
        <v>923</v>
      </c>
      <c r="AA259" s="41">
        <v>8</v>
      </c>
      <c r="AB259" s="41">
        <v>1</v>
      </c>
      <c r="AC259" s="42" t="s">
        <v>1396</v>
      </c>
      <c r="AD259" s="73">
        <v>200</v>
      </c>
      <c r="AE259" s="43"/>
      <c r="AF259" s="44"/>
      <c r="AG259" s="45">
        <v>600</v>
      </c>
      <c r="AH259" s="44"/>
      <c r="AI259" s="45">
        <v>0</v>
      </c>
      <c r="AJ259" s="45">
        <v>0</v>
      </c>
      <c r="AK259" s="45">
        <v>0</v>
      </c>
      <c r="AL259" s="7">
        <v>600</v>
      </c>
      <c r="AM259" s="8"/>
    </row>
    <row r="260" spans="1:39" ht="93.75" customHeight="1" x14ac:dyDescent="0.2">
      <c r="A260" s="5"/>
      <c r="B260" s="76">
        <v>400000000</v>
      </c>
      <c r="C260" s="76">
        <v>401000000</v>
      </c>
      <c r="D260" s="76">
        <v>401000000</v>
      </c>
      <c r="E260" s="76">
        <v>401000000</v>
      </c>
      <c r="F260" s="77">
        <v>401000029</v>
      </c>
      <c r="G260" s="6">
        <v>926</v>
      </c>
      <c r="H260" s="6">
        <v>8</v>
      </c>
      <c r="I260" s="77">
        <v>1</v>
      </c>
      <c r="J260" s="4" t="s">
        <v>1384</v>
      </c>
      <c r="K260" s="6">
        <v>600</v>
      </c>
      <c r="L260" s="6"/>
      <c r="M260" s="6">
        <v>926212003</v>
      </c>
      <c r="N260" s="77" t="s">
        <v>1403</v>
      </c>
      <c r="O260" s="6" t="s">
        <v>1386</v>
      </c>
      <c r="P260" s="6" t="s">
        <v>1344</v>
      </c>
      <c r="Q260" s="6" t="s">
        <v>1400</v>
      </c>
      <c r="R260" s="6" t="s">
        <v>1343</v>
      </c>
      <c r="S260" s="6">
        <v>600</v>
      </c>
      <c r="T260" s="6" t="s">
        <v>1412</v>
      </c>
      <c r="U260" s="74">
        <v>401000029</v>
      </c>
      <c r="V260" s="72" t="s">
        <v>1386</v>
      </c>
      <c r="W260" s="72" t="s">
        <v>1344</v>
      </c>
      <c r="X260" s="72" t="s">
        <v>1400</v>
      </c>
      <c r="Y260" s="72" t="s">
        <v>1343</v>
      </c>
      <c r="Z260" s="73">
        <v>926</v>
      </c>
      <c r="AA260" s="41">
        <v>8</v>
      </c>
      <c r="AB260" s="41">
        <v>1</v>
      </c>
      <c r="AC260" s="42" t="s">
        <v>1384</v>
      </c>
      <c r="AD260" s="73">
        <v>600</v>
      </c>
      <c r="AE260" s="43"/>
      <c r="AF260" s="44"/>
      <c r="AG260" s="45">
        <v>113306.4</v>
      </c>
      <c r="AH260" s="44"/>
      <c r="AI260" s="45">
        <v>108897.9</v>
      </c>
      <c r="AJ260" s="45">
        <v>108992.7</v>
      </c>
      <c r="AK260" s="45">
        <v>108992.7</v>
      </c>
      <c r="AL260" s="7">
        <v>600</v>
      </c>
      <c r="AM260" s="8"/>
    </row>
    <row r="261" spans="1:39" ht="34.5" customHeight="1" x14ac:dyDescent="0.2">
      <c r="A261" s="5"/>
      <c r="B261" s="76">
        <v>400000000</v>
      </c>
      <c r="C261" s="76">
        <v>401000000</v>
      </c>
      <c r="D261" s="76">
        <v>401000000</v>
      </c>
      <c r="E261" s="76">
        <v>401000000</v>
      </c>
      <c r="F261" s="77">
        <v>401000029</v>
      </c>
      <c r="G261" s="6">
        <v>926</v>
      </c>
      <c r="H261" s="6">
        <v>8</v>
      </c>
      <c r="I261" s="77">
        <v>1</v>
      </c>
      <c r="J261" s="4" t="s">
        <v>1383</v>
      </c>
      <c r="K261" s="6">
        <v>600</v>
      </c>
      <c r="L261" s="6"/>
      <c r="M261" s="6">
        <v>926214003</v>
      </c>
      <c r="N261" s="77" t="s">
        <v>1403</v>
      </c>
      <c r="O261" s="6" t="s">
        <v>1222</v>
      </c>
      <c r="P261" s="6" t="s">
        <v>1344</v>
      </c>
      <c r="Q261" s="6" t="s">
        <v>1400</v>
      </c>
      <c r="R261" s="6" t="s">
        <v>1343</v>
      </c>
      <c r="S261" s="6">
        <v>600</v>
      </c>
      <c r="T261" s="6" t="s">
        <v>1411</v>
      </c>
      <c r="U261" s="98">
        <v>401000029</v>
      </c>
      <c r="V261" s="93" t="s">
        <v>1222</v>
      </c>
      <c r="W261" s="93" t="s">
        <v>1344</v>
      </c>
      <c r="X261" s="93" t="s">
        <v>1400</v>
      </c>
      <c r="Y261" s="93" t="s">
        <v>1343</v>
      </c>
      <c r="Z261" s="80">
        <v>926</v>
      </c>
      <c r="AA261" s="41">
        <v>8</v>
      </c>
      <c r="AB261" s="41">
        <v>1</v>
      </c>
      <c r="AC261" s="42" t="s">
        <v>1383</v>
      </c>
      <c r="AD261" s="73">
        <v>600</v>
      </c>
      <c r="AE261" s="43"/>
      <c r="AF261" s="44"/>
      <c r="AG261" s="45">
        <v>398.7</v>
      </c>
      <c r="AH261" s="44"/>
      <c r="AI261" s="45">
        <v>0</v>
      </c>
      <c r="AJ261" s="45">
        <v>0</v>
      </c>
      <c r="AK261" s="45">
        <v>0</v>
      </c>
      <c r="AL261" s="7">
        <v>600</v>
      </c>
      <c r="AM261" s="8"/>
    </row>
    <row r="262" spans="1:39" ht="52.5" customHeight="1" x14ac:dyDescent="0.2">
      <c r="A262" s="5"/>
      <c r="B262" s="76">
        <v>400000000</v>
      </c>
      <c r="C262" s="76">
        <v>401000000</v>
      </c>
      <c r="D262" s="76">
        <v>401000000</v>
      </c>
      <c r="E262" s="76">
        <v>401000000</v>
      </c>
      <c r="F262" s="77">
        <v>401000029</v>
      </c>
      <c r="G262" s="6">
        <v>926</v>
      </c>
      <c r="H262" s="6">
        <v>8</v>
      </c>
      <c r="I262" s="77">
        <v>1</v>
      </c>
      <c r="J262" s="4" t="s">
        <v>1380</v>
      </c>
      <c r="K262" s="6">
        <v>600</v>
      </c>
      <c r="L262" s="6"/>
      <c r="M262" s="6">
        <v>926214003</v>
      </c>
      <c r="N262" s="77" t="s">
        <v>1403</v>
      </c>
      <c r="O262" s="6" t="s">
        <v>1222</v>
      </c>
      <c r="P262" s="6" t="s">
        <v>1344</v>
      </c>
      <c r="Q262" s="6" t="s">
        <v>1400</v>
      </c>
      <c r="R262" s="6" t="s">
        <v>1343</v>
      </c>
      <c r="S262" s="6">
        <v>600</v>
      </c>
      <c r="T262" s="6" t="s">
        <v>1411</v>
      </c>
      <c r="U262" s="98"/>
      <c r="V262" s="93"/>
      <c r="W262" s="93"/>
      <c r="X262" s="93"/>
      <c r="Y262" s="93"/>
      <c r="Z262" s="80"/>
      <c r="AA262" s="41">
        <v>8</v>
      </c>
      <c r="AB262" s="41">
        <v>1</v>
      </c>
      <c r="AC262" s="42" t="s">
        <v>1380</v>
      </c>
      <c r="AD262" s="73">
        <v>600</v>
      </c>
      <c r="AE262" s="43"/>
      <c r="AF262" s="44"/>
      <c r="AG262" s="45">
        <v>5789.1</v>
      </c>
      <c r="AH262" s="44"/>
      <c r="AI262" s="45">
        <v>10142.6</v>
      </c>
      <c r="AJ262" s="45">
        <v>7536.1</v>
      </c>
      <c r="AK262" s="45">
        <v>5552</v>
      </c>
      <c r="AL262" s="7">
        <v>600</v>
      </c>
      <c r="AM262" s="8"/>
    </row>
    <row r="263" spans="1:39" ht="87" customHeight="1" x14ac:dyDescent="0.2">
      <c r="A263" s="5"/>
      <c r="B263" s="76">
        <v>400000000</v>
      </c>
      <c r="C263" s="76">
        <v>401000000</v>
      </c>
      <c r="D263" s="76">
        <v>401000000</v>
      </c>
      <c r="E263" s="76">
        <v>401000000</v>
      </c>
      <c r="F263" s="77">
        <v>401000029</v>
      </c>
      <c r="G263" s="6">
        <v>926</v>
      </c>
      <c r="H263" s="6">
        <v>8</v>
      </c>
      <c r="I263" s="77">
        <v>1</v>
      </c>
      <c r="J263" s="4" t="s">
        <v>1378</v>
      </c>
      <c r="K263" s="6">
        <v>600</v>
      </c>
      <c r="L263" s="6"/>
      <c r="M263" s="6">
        <v>926714002</v>
      </c>
      <c r="N263" s="77" t="s">
        <v>1403</v>
      </c>
      <c r="O263" s="6" t="s">
        <v>1037</v>
      </c>
      <c r="P263" s="6" t="s">
        <v>1344</v>
      </c>
      <c r="Q263" s="6" t="s">
        <v>1409</v>
      </c>
      <c r="R263" s="6" t="s">
        <v>1343</v>
      </c>
      <c r="S263" s="6">
        <v>600</v>
      </c>
      <c r="T263" s="6" t="s">
        <v>1410</v>
      </c>
      <c r="U263" s="74">
        <v>401000029</v>
      </c>
      <c r="V263" s="72" t="s">
        <v>1037</v>
      </c>
      <c r="W263" s="72" t="s">
        <v>1344</v>
      </c>
      <c r="X263" s="72" t="s">
        <v>1409</v>
      </c>
      <c r="Y263" s="72" t="s">
        <v>1343</v>
      </c>
      <c r="Z263" s="73">
        <v>926</v>
      </c>
      <c r="AA263" s="41">
        <v>8</v>
      </c>
      <c r="AB263" s="41">
        <v>1</v>
      </c>
      <c r="AC263" s="42" t="s">
        <v>1378</v>
      </c>
      <c r="AD263" s="73">
        <v>600</v>
      </c>
      <c r="AE263" s="43"/>
      <c r="AF263" s="44"/>
      <c r="AG263" s="45">
        <v>2400</v>
      </c>
      <c r="AH263" s="44"/>
      <c r="AI263" s="45">
        <v>0</v>
      </c>
      <c r="AJ263" s="45">
        <v>0</v>
      </c>
      <c r="AK263" s="45">
        <v>0</v>
      </c>
      <c r="AL263" s="7">
        <v>600</v>
      </c>
      <c r="AM263" s="8"/>
    </row>
    <row r="264" spans="1:39" ht="93.75" customHeight="1" x14ac:dyDescent="0.2">
      <c r="A264" s="5"/>
      <c r="B264" s="76">
        <v>400000000</v>
      </c>
      <c r="C264" s="76">
        <v>401000000</v>
      </c>
      <c r="D264" s="76">
        <v>401000000</v>
      </c>
      <c r="E264" s="76">
        <v>401000000</v>
      </c>
      <c r="F264" s="77">
        <v>401000029</v>
      </c>
      <c r="G264" s="6">
        <v>926</v>
      </c>
      <c r="H264" s="6">
        <v>8</v>
      </c>
      <c r="I264" s="77">
        <v>1</v>
      </c>
      <c r="J264" s="4" t="s">
        <v>1405</v>
      </c>
      <c r="K264" s="6">
        <v>600</v>
      </c>
      <c r="L264" s="6"/>
      <c r="M264" s="6">
        <v>926475001</v>
      </c>
      <c r="N264" s="77" t="s">
        <v>1403</v>
      </c>
      <c r="O264" s="6" t="s">
        <v>1407</v>
      </c>
      <c r="P264" s="6" t="s">
        <v>1344</v>
      </c>
      <c r="Q264" s="6" t="s">
        <v>1406</v>
      </c>
      <c r="R264" s="6" t="s">
        <v>1343</v>
      </c>
      <c r="S264" s="6">
        <v>600</v>
      </c>
      <c r="T264" s="6" t="s">
        <v>1408</v>
      </c>
      <c r="U264" s="74">
        <v>401000029</v>
      </c>
      <c r="V264" s="72" t="s">
        <v>1407</v>
      </c>
      <c r="W264" s="72" t="s">
        <v>1344</v>
      </c>
      <c r="X264" s="72" t="s">
        <v>1406</v>
      </c>
      <c r="Y264" s="72" t="s">
        <v>1343</v>
      </c>
      <c r="Z264" s="73">
        <v>926</v>
      </c>
      <c r="AA264" s="41">
        <v>8</v>
      </c>
      <c r="AB264" s="41">
        <v>1</v>
      </c>
      <c r="AC264" s="42" t="s">
        <v>1405</v>
      </c>
      <c r="AD264" s="73">
        <v>600</v>
      </c>
      <c r="AE264" s="43"/>
      <c r="AF264" s="44"/>
      <c r="AG264" s="45">
        <v>481.3</v>
      </c>
      <c r="AH264" s="44"/>
      <c r="AI264" s="45">
        <v>0</v>
      </c>
      <c r="AJ264" s="45">
        <v>0</v>
      </c>
      <c r="AK264" s="45">
        <v>0</v>
      </c>
      <c r="AL264" s="7">
        <v>600</v>
      </c>
      <c r="AM264" s="8"/>
    </row>
    <row r="265" spans="1:39" ht="90" customHeight="1" x14ac:dyDescent="0.2">
      <c r="A265" s="5"/>
      <c r="B265" s="76">
        <v>400000000</v>
      </c>
      <c r="C265" s="76">
        <v>401000000</v>
      </c>
      <c r="D265" s="76">
        <v>401000000</v>
      </c>
      <c r="E265" s="76">
        <v>401000000</v>
      </c>
      <c r="F265" s="77">
        <v>401000029</v>
      </c>
      <c r="G265" s="6">
        <v>926</v>
      </c>
      <c r="H265" s="6">
        <v>8</v>
      </c>
      <c r="I265" s="77">
        <v>1</v>
      </c>
      <c r="J265" s="4" t="s">
        <v>1404</v>
      </c>
      <c r="K265" s="6">
        <v>600</v>
      </c>
      <c r="L265" s="6"/>
      <c r="M265" s="6">
        <v>926460001</v>
      </c>
      <c r="N265" s="77" t="s">
        <v>1403</v>
      </c>
      <c r="O265" s="6" t="s">
        <v>1401</v>
      </c>
      <c r="P265" s="6" t="s">
        <v>1344</v>
      </c>
      <c r="Q265" s="6" t="s">
        <v>1400</v>
      </c>
      <c r="R265" s="6" t="s">
        <v>1343</v>
      </c>
      <c r="S265" s="6">
        <v>600</v>
      </c>
      <c r="T265" s="6" t="s">
        <v>1402</v>
      </c>
      <c r="U265" s="74">
        <v>401000029</v>
      </c>
      <c r="V265" s="72" t="s">
        <v>1401</v>
      </c>
      <c r="W265" s="72" t="s">
        <v>1344</v>
      </c>
      <c r="X265" s="72" t="s">
        <v>1400</v>
      </c>
      <c r="Y265" s="72" t="s">
        <v>1343</v>
      </c>
      <c r="Z265" s="73">
        <v>926</v>
      </c>
      <c r="AA265" s="41">
        <v>8</v>
      </c>
      <c r="AB265" s="41">
        <v>1</v>
      </c>
      <c r="AC265" s="42" t="s">
        <v>1404</v>
      </c>
      <c r="AD265" s="73">
        <v>600</v>
      </c>
      <c r="AE265" s="43"/>
      <c r="AF265" s="44"/>
      <c r="AG265" s="45">
        <v>3225.5</v>
      </c>
      <c r="AH265" s="44"/>
      <c r="AI265" s="45">
        <f>3225.5-56.4</f>
        <v>3169.1</v>
      </c>
      <c r="AJ265" s="45">
        <f>3225.5-56.4</f>
        <v>3169.1</v>
      </c>
      <c r="AK265" s="45">
        <v>2934.8</v>
      </c>
      <c r="AL265" s="7">
        <v>600</v>
      </c>
      <c r="AM265" s="8"/>
    </row>
    <row r="266" spans="1:39" ht="125.25" customHeight="1" x14ac:dyDescent="0.2">
      <c r="A266" s="5"/>
      <c r="B266" s="76">
        <v>400000000</v>
      </c>
      <c r="C266" s="76">
        <v>401000000</v>
      </c>
      <c r="D266" s="76">
        <v>401000000</v>
      </c>
      <c r="E266" s="76">
        <v>401000000</v>
      </c>
      <c r="F266" s="77">
        <v>401000029</v>
      </c>
      <c r="G266" s="6">
        <v>926</v>
      </c>
      <c r="H266" s="6">
        <v>8</v>
      </c>
      <c r="I266" s="77">
        <v>1</v>
      </c>
      <c r="J266" s="4" t="s">
        <v>1399</v>
      </c>
      <c r="K266" s="6">
        <v>600</v>
      </c>
      <c r="L266" s="6"/>
      <c r="M266" s="6">
        <v>926754001</v>
      </c>
      <c r="N266" s="77" t="s">
        <v>1403</v>
      </c>
      <c r="O266" s="6" t="s">
        <v>1401</v>
      </c>
      <c r="P266" s="6" t="s">
        <v>1344</v>
      </c>
      <c r="Q266" s="6" t="s">
        <v>1400</v>
      </c>
      <c r="R266" s="6" t="s">
        <v>1343</v>
      </c>
      <c r="S266" s="6">
        <v>600</v>
      </c>
      <c r="T266" s="6" t="s">
        <v>1402</v>
      </c>
      <c r="U266" s="74">
        <v>401000029</v>
      </c>
      <c r="V266" s="72" t="s">
        <v>839</v>
      </c>
      <c r="W266" s="72" t="s">
        <v>1368</v>
      </c>
      <c r="X266" s="72" t="s">
        <v>1367</v>
      </c>
      <c r="Y266" s="72" t="s">
        <v>1366</v>
      </c>
      <c r="Z266" s="73">
        <v>926</v>
      </c>
      <c r="AA266" s="41">
        <v>8</v>
      </c>
      <c r="AB266" s="41">
        <v>1</v>
      </c>
      <c r="AC266" s="42" t="s">
        <v>844</v>
      </c>
      <c r="AD266" s="73">
        <v>600</v>
      </c>
      <c r="AE266" s="43"/>
      <c r="AF266" s="44"/>
      <c r="AG266" s="45">
        <v>18.399999999999999</v>
      </c>
      <c r="AH266" s="44"/>
      <c r="AI266" s="45">
        <v>18.399999999999999</v>
      </c>
      <c r="AJ266" s="45">
        <v>18.399999999999999</v>
      </c>
      <c r="AK266" s="45">
        <v>18.399999999999999</v>
      </c>
      <c r="AL266" s="7">
        <v>600</v>
      </c>
      <c r="AM266" s="8"/>
    </row>
    <row r="267" spans="1:39" ht="54.75" customHeight="1" x14ac:dyDescent="0.2">
      <c r="A267" s="5"/>
      <c r="B267" s="76"/>
      <c r="C267" s="76"/>
      <c r="D267" s="76"/>
      <c r="E267" s="76"/>
      <c r="F267" s="76"/>
      <c r="G267" s="26"/>
      <c r="H267" s="77"/>
      <c r="I267" s="77"/>
      <c r="J267" s="77"/>
      <c r="K267" s="77"/>
      <c r="L267" s="77"/>
      <c r="M267" s="77"/>
      <c r="N267" s="27"/>
      <c r="O267" s="6"/>
      <c r="P267" s="6"/>
      <c r="Q267" s="6"/>
      <c r="R267" s="6"/>
      <c r="S267" s="6"/>
      <c r="T267" s="28"/>
      <c r="U267" s="37" t="s">
        <v>1398</v>
      </c>
      <c r="V267" s="60" t="s">
        <v>1345</v>
      </c>
      <c r="W267" s="60" t="s">
        <v>22</v>
      </c>
      <c r="X267" s="60" t="s">
        <v>22</v>
      </c>
      <c r="Y267" s="60" t="s">
        <v>22</v>
      </c>
      <c r="Z267" s="38" t="s">
        <v>22</v>
      </c>
      <c r="AA267" s="39" t="s">
        <v>22</v>
      </c>
      <c r="AB267" s="39" t="s">
        <v>22</v>
      </c>
      <c r="AC267" s="40" t="s">
        <v>22</v>
      </c>
      <c r="AD267" s="38" t="s">
        <v>22</v>
      </c>
      <c r="AE267" s="96"/>
      <c r="AF267" s="97"/>
      <c r="AG267" s="34">
        <v>862347.9</v>
      </c>
      <c r="AH267" s="35"/>
      <c r="AI267" s="36">
        <f>AI268+AI269+AI270+AI271+AI272+AI273+AI274+AI275+AI276+AI277+AI278+AI279+AI280+AI281+AI282+AI283+AI284+AI285+AI286+AI287+AI288+AI289+AI290</f>
        <v>910583.89999999991</v>
      </c>
      <c r="AJ267" s="36">
        <f t="shared" ref="AJ267:AK267" si="2">AJ268+AJ269+AJ270+AJ271+AJ272+AJ273+AJ274+AJ275+AJ276+AJ277+AJ278+AJ279+AJ280+AJ281+AJ282+AJ283+AJ284+AJ285+AJ286+AJ287+AJ288+AJ289+AJ290</f>
        <v>913834.39999999979</v>
      </c>
      <c r="AK267" s="36">
        <f t="shared" si="2"/>
        <v>875387.99999999977</v>
      </c>
      <c r="AL267" s="10"/>
      <c r="AM267" s="8"/>
    </row>
    <row r="268" spans="1:39" ht="58.5" customHeight="1" x14ac:dyDescent="0.2">
      <c r="A268" s="5"/>
      <c r="B268" s="76">
        <v>400000000</v>
      </c>
      <c r="C268" s="76">
        <v>401000000</v>
      </c>
      <c r="D268" s="76">
        <v>401000000</v>
      </c>
      <c r="E268" s="76">
        <v>401000000</v>
      </c>
      <c r="F268" s="77">
        <v>401000030</v>
      </c>
      <c r="G268" s="6">
        <v>918</v>
      </c>
      <c r="H268" s="6">
        <v>7</v>
      </c>
      <c r="I268" s="77">
        <v>3</v>
      </c>
      <c r="J268" s="4" t="s">
        <v>1396</v>
      </c>
      <c r="K268" s="6">
        <v>200</v>
      </c>
      <c r="L268" s="6"/>
      <c r="M268" s="6">
        <v>918468001</v>
      </c>
      <c r="N268" s="77" t="s">
        <v>1345</v>
      </c>
      <c r="O268" s="6" t="s">
        <v>1222</v>
      </c>
      <c r="P268" s="6" t="s">
        <v>1393</v>
      </c>
      <c r="Q268" s="6" t="s">
        <v>234</v>
      </c>
      <c r="R268" s="6" t="s">
        <v>233</v>
      </c>
      <c r="S268" s="6">
        <v>200</v>
      </c>
      <c r="T268" s="6" t="s">
        <v>1397</v>
      </c>
      <c r="U268" s="98">
        <v>401000030</v>
      </c>
      <c r="V268" s="93" t="s">
        <v>1222</v>
      </c>
      <c r="W268" s="93" t="s">
        <v>1393</v>
      </c>
      <c r="X268" s="93" t="s">
        <v>234</v>
      </c>
      <c r="Y268" s="93" t="s">
        <v>233</v>
      </c>
      <c r="Z268" s="80">
        <v>918</v>
      </c>
      <c r="AA268" s="41">
        <v>8</v>
      </c>
      <c r="AB268" s="41">
        <v>1</v>
      </c>
      <c r="AC268" s="42" t="s">
        <v>1396</v>
      </c>
      <c r="AD268" s="73">
        <v>200</v>
      </c>
      <c r="AE268" s="43"/>
      <c r="AF268" s="44"/>
      <c r="AG268" s="45">
        <v>62464.1</v>
      </c>
      <c r="AH268" s="44"/>
      <c r="AI268" s="45">
        <f>105122.5-5686.3</f>
        <v>99436.2</v>
      </c>
      <c r="AJ268" s="45">
        <v>51207.3</v>
      </c>
      <c r="AK268" s="45">
        <v>51207.3</v>
      </c>
      <c r="AL268" s="7">
        <v>600</v>
      </c>
      <c r="AM268" s="8"/>
    </row>
    <row r="269" spans="1:39" ht="64.5" customHeight="1" x14ac:dyDescent="0.2">
      <c r="A269" s="5"/>
      <c r="B269" s="76">
        <v>400000000</v>
      </c>
      <c r="C269" s="76">
        <v>401000000</v>
      </c>
      <c r="D269" s="76">
        <v>401000000</v>
      </c>
      <c r="E269" s="76">
        <v>401000000</v>
      </c>
      <c r="F269" s="77">
        <v>401000030</v>
      </c>
      <c r="G269" s="6">
        <v>918</v>
      </c>
      <c r="H269" s="6">
        <v>8</v>
      </c>
      <c r="I269" s="77">
        <v>1</v>
      </c>
      <c r="J269" s="4" t="s">
        <v>1396</v>
      </c>
      <c r="K269" s="6">
        <v>200</v>
      </c>
      <c r="L269" s="6"/>
      <c r="M269" s="6">
        <v>918468001</v>
      </c>
      <c r="N269" s="77" t="s">
        <v>1345</v>
      </c>
      <c r="O269" s="6" t="s">
        <v>1222</v>
      </c>
      <c r="P269" s="6" t="s">
        <v>1393</v>
      </c>
      <c r="Q269" s="6" t="s">
        <v>234</v>
      </c>
      <c r="R269" s="6" t="s">
        <v>233</v>
      </c>
      <c r="S269" s="6">
        <v>200</v>
      </c>
      <c r="T269" s="6" t="s">
        <v>1397</v>
      </c>
      <c r="U269" s="98"/>
      <c r="V269" s="93"/>
      <c r="W269" s="93"/>
      <c r="X269" s="93"/>
      <c r="Y269" s="93"/>
      <c r="Z269" s="80"/>
      <c r="AA269" s="41">
        <v>8</v>
      </c>
      <c r="AB269" s="41">
        <v>1</v>
      </c>
      <c r="AC269" s="42" t="s">
        <v>1396</v>
      </c>
      <c r="AD269" s="73">
        <v>400</v>
      </c>
      <c r="AE269" s="43"/>
      <c r="AF269" s="44"/>
      <c r="AG269" s="45">
        <v>2162</v>
      </c>
      <c r="AH269" s="44"/>
      <c r="AI269" s="45">
        <v>0</v>
      </c>
      <c r="AJ269" s="45">
        <v>0</v>
      </c>
      <c r="AK269" s="45">
        <v>0</v>
      </c>
      <c r="AL269" s="7">
        <v>600</v>
      </c>
      <c r="AM269" s="8"/>
    </row>
    <row r="270" spans="1:39" ht="132.75" customHeight="1" x14ac:dyDescent="0.2">
      <c r="A270" s="5"/>
      <c r="B270" s="76">
        <v>400000000</v>
      </c>
      <c r="C270" s="76">
        <v>401000000</v>
      </c>
      <c r="D270" s="76">
        <v>401000000</v>
      </c>
      <c r="E270" s="76">
        <v>401000000</v>
      </c>
      <c r="F270" s="77">
        <v>401000030</v>
      </c>
      <c r="G270" s="6">
        <v>918</v>
      </c>
      <c r="H270" s="6">
        <v>8</v>
      </c>
      <c r="I270" s="77">
        <v>1</v>
      </c>
      <c r="J270" s="4" t="s">
        <v>1395</v>
      </c>
      <c r="K270" s="6">
        <v>200</v>
      </c>
      <c r="L270" s="6"/>
      <c r="M270" s="6">
        <v>918413001</v>
      </c>
      <c r="N270" s="77" t="s">
        <v>1345</v>
      </c>
      <c r="O270" s="6" t="s">
        <v>1392</v>
      </c>
      <c r="P270" s="6" t="s">
        <v>1393</v>
      </c>
      <c r="Q270" s="6" t="s">
        <v>234</v>
      </c>
      <c r="R270" s="6" t="s">
        <v>233</v>
      </c>
      <c r="S270" s="6">
        <v>200</v>
      </c>
      <c r="T270" s="6" t="s">
        <v>1394</v>
      </c>
      <c r="U270" s="74">
        <v>401000030</v>
      </c>
      <c r="V270" s="72" t="s">
        <v>1392</v>
      </c>
      <c r="W270" s="72" t="s">
        <v>1393</v>
      </c>
      <c r="X270" s="72" t="s">
        <v>234</v>
      </c>
      <c r="Y270" s="72" t="s">
        <v>233</v>
      </c>
      <c r="Z270" s="73">
        <v>918</v>
      </c>
      <c r="AA270" s="41">
        <v>8</v>
      </c>
      <c r="AB270" s="41">
        <v>1</v>
      </c>
      <c r="AC270" s="42" t="s">
        <v>1395</v>
      </c>
      <c r="AD270" s="73">
        <v>200</v>
      </c>
      <c r="AE270" s="43"/>
      <c r="AF270" s="44"/>
      <c r="AG270" s="45">
        <v>17163.2</v>
      </c>
      <c r="AH270" s="44"/>
      <c r="AI270" s="45">
        <v>0</v>
      </c>
      <c r="AJ270" s="45">
        <v>50088.800000000003</v>
      </c>
      <c r="AK270" s="45">
        <v>0</v>
      </c>
      <c r="AL270" s="7">
        <v>600</v>
      </c>
      <c r="AM270" s="8"/>
    </row>
    <row r="271" spans="1:39" ht="81" customHeight="1" x14ac:dyDescent="0.2">
      <c r="A271" s="5"/>
      <c r="B271" s="76"/>
      <c r="C271" s="76"/>
      <c r="D271" s="76"/>
      <c r="E271" s="76"/>
      <c r="F271" s="77"/>
      <c r="G271" s="6"/>
      <c r="H271" s="6"/>
      <c r="I271" s="77"/>
      <c r="J271" s="4"/>
      <c r="K271" s="6"/>
      <c r="L271" s="6"/>
      <c r="M271" s="6"/>
      <c r="N271" s="77"/>
      <c r="O271" s="6"/>
      <c r="P271" s="6"/>
      <c r="Q271" s="6"/>
      <c r="R271" s="6"/>
      <c r="S271" s="6"/>
      <c r="T271" s="6"/>
      <c r="U271" s="74">
        <v>401000030</v>
      </c>
      <c r="V271" s="72" t="s">
        <v>1389</v>
      </c>
      <c r="W271" s="72" t="s">
        <v>1344</v>
      </c>
      <c r="X271" s="72" t="s">
        <v>1379</v>
      </c>
      <c r="Y271" s="72" t="s">
        <v>1343</v>
      </c>
      <c r="Z271" s="73">
        <v>926</v>
      </c>
      <c r="AA271" s="41">
        <v>8</v>
      </c>
      <c r="AB271" s="41">
        <v>1</v>
      </c>
      <c r="AC271" s="42" t="s">
        <v>2149</v>
      </c>
      <c r="AD271" s="73">
        <v>600</v>
      </c>
      <c r="AE271" s="43"/>
      <c r="AF271" s="44"/>
      <c r="AG271" s="45">
        <v>0</v>
      </c>
      <c r="AH271" s="44"/>
      <c r="AI271" s="45">
        <v>1279.4000000000001</v>
      </c>
      <c r="AJ271" s="45">
        <v>0</v>
      </c>
      <c r="AK271" s="45">
        <v>0</v>
      </c>
      <c r="AL271" s="7"/>
      <c r="AM271" s="8"/>
    </row>
    <row r="272" spans="1:39" ht="91.5" customHeight="1" x14ac:dyDescent="0.2">
      <c r="A272" s="5"/>
      <c r="B272" s="76">
        <v>400000000</v>
      </c>
      <c r="C272" s="76">
        <v>401000000</v>
      </c>
      <c r="D272" s="76">
        <v>401000000</v>
      </c>
      <c r="E272" s="76">
        <v>401000000</v>
      </c>
      <c r="F272" s="77">
        <v>401000030</v>
      </c>
      <c r="G272" s="6">
        <v>926</v>
      </c>
      <c r="H272" s="6">
        <v>8</v>
      </c>
      <c r="I272" s="77">
        <v>1</v>
      </c>
      <c r="J272" s="4" t="s">
        <v>1384</v>
      </c>
      <c r="K272" s="6">
        <v>600</v>
      </c>
      <c r="L272" s="6"/>
      <c r="M272" s="6">
        <v>926212002</v>
      </c>
      <c r="N272" s="77" t="s">
        <v>1345</v>
      </c>
      <c r="O272" s="6" t="s">
        <v>1386</v>
      </c>
      <c r="P272" s="6" t="s">
        <v>1344</v>
      </c>
      <c r="Q272" s="6" t="s">
        <v>1385</v>
      </c>
      <c r="R272" s="6" t="s">
        <v>1343</v>
      </c>
      <c r="S272" s="6">
        <v>600</v>
      </c>
      <c r="T272" s="6" t="s">
        <v>1387</v>
      </c>
      <c r="U272" s="74">
        <v>401000030</v>
      </c>
      <c r="V272" s="72" t="s">
        <v>1386</v>
      </c>
      <c r="W272" s="72" t="s">
        <v>1344</v>
      </c>
      <c r="X272" s="72" t="s">
        <v>1385</v>
      </c>
      <c r="Y272" s="72" t="s">
        <v>1343</v>
      </c>
      <c r="Z272" s="73">
        <v>926</v>
      </c>
      <c r="AA272" s="41">
        <v>8</v>
      </c>
      <c r="AB272" s="41">
        <v>1</v>
      </c>
      <c r="AC272" s="42" t="s">
        <v>1384</v>
      </c>
      <c r="AD272" s="73">
        <v>600</v>
      </c>
      <c r="AE272" s="43"/>
      <c r="AF272" s="44"/>
      <c r="AG272" s="45">
        <v>553337.30000000005</v>
      </c>
      <c r="AH272" s="44"/>
      <c r="AI272" s="45">
        <v>542178.69999999995</v>
      </c>
      <c r="AJ272" s="45">
        <v>543484.19999999995</v>
      </c>
      <c r="AK272" s="45">
        <v>545360.19999999995</v>
      </c>
      <c r="AL272" s="7">
        <v>600</v>
      </c>
      <c r="AM272" s="8"/>
    </row>
    <row r="273" spans="1:39" ht="86.25" customHeight="1" x14ac:dyDescent="0.2">
      <c r="A273" s="5"/>
      <c r="B273" s="76">
        <v>400000000</v>
      </c>
      <c r="C273" s="76">
        <v>401000000</v>
      </c>
      <c r="D273" s="76">
        <v>401000000</v>
      </c>
      <c r="E273" s="76">
        <v>401000000</v>
      </c>
      <c r="F273" s="77">
        <v>401000030</v>
      </c>
      <c r="G273" s="6">
        <v>926</v>
      </c>
      <c r="H273" s="6">
        <v>8</v>
      </c>
      <c r="I273" s="77">
        <v>1</v>
      </c>
      <c r="J273" s="4" t="s">
        <v>1383</v>
      </c>
      <c r="K273" s="6">
        <v>600</v>
      </c>
      <c r="L273" s="6"/>
      <c r="M273" s="6">
        <v>926214002</v>
      </c>
      <c r="N273" s="77" t="s">
        <v>1345</v>
      </c>
      <c r="O273" s="6" t="s">
        <v>1222</v>
      </c>
      <c r="P273" s="6" t="s">
        <v>1344</v>
      </c>
      <c r="Q273" s="6" t="s">
        <v>1382</v>
      </c>
      <c r="R273" s="6" t="s">
        <v>1343</v>
      </c>
      <c r="S273" s="6">
        <v>600</v>
      </c>
      <c r="T273" s="6" t="s">
        <v>1381</v>
      </c>
      <c r="U273" s="74">
        <v>401000030</v>
      </c>
      <c r="V273" s="72" t="s">
        <v>1222</v>
      </c>
      <c r="W273" s="69" t="s">
        <v>1344</v>
      </c>
      <c r="X273" s="72" t="s">
        <v>1382</v>
      </c>
      <c r="Y273" s="72" t="s">
        <v>1343</v>
      </c>
      <c r="Z273" s="73">
        <v>926</v>
      </c>
      <c r="AA273" s="41">
        <v>8</v>
      </c>
      <c r="AB273" s="41">
        <v>1</v>
      </c>
      <c r="AC273" s="42" t="s">
        <v>1380</v>
      </c>
      <c r="AD273" s="73">
        <v>600</v>
      </c>
      <c r="AE273" s="43"/>
      <c r="AF273" s="44"/>
      <c r="AG273" s="45">
        <f>55035.6+33430.8</f>
        <v>88466.4</v>
      </c>
      <c r="AH273" s="44"/>
      <c r="AI273" s="45">
        <v>39753.599999999999</v>
      </c>
      <c r="AJ273" s="45">
        <v>40190.300000000003</v>
      </c>
      <c r="AK273" s="45">
        <v>48146.2</v>
      </c>
      <c r="AL273" s="7">
        <v>600</v>
      </c>
      <c r="AM273" s="8"/>
    </row>
    <row r="274" spans="1:39" ht="87" customHeight="1" x14ac:dyDescent="0.2">
      <c r="A274" s="5"/>
      <c r="B274" s="76"/>
      <c r="C274" s="76"/>
      <c r="D274" s="76"/>
      <c r="E274" s="76"/>
      <c r="F274" s="77"/>
      <c r="G274" s="6"/>
      <c r="H274" s="6"/>
      <c r="I274" s="77"/>
      <c r="J274" s="4"/>
      <c r="K274" s="6"/>
      <c r="L274" s="6"/>
      <c r="M274" s="6"/>
      <c r="N274" s="77"/>
      <c r="O274" s="6"/>
      <c r="P274" s="6"/>
      <c r="Q274" s="6"/>
      <c r="R274" s="6"/>
      <c r="S274" s="6"/>
      <c r="T274" s="6"/>
      <c r="U274" s="74">
        <v>401000030</v>
      </c>
      <c r="V274" s="72" t="s">
        <v>1388</v>
      </c>
      <c r="W274" s="72" t="s">
        <v>1344</v>
      </c>
      <c r="X274" s="72" t="s">
        <v>1382</v>
      </c>
      <c r="Y274" s="72" t="s">
        <v>1343</v>
      </c>
      <c r="Z274" s="73">
        <v>926</v>
      </c>
      <c r="AA274" s="41">
        <v>8</v>
      </c>
      <c r="AB274" s="41">
        <v>1</v>
      </c>
      <c r="AC274" s="42" t="s">
        <v>2148</v>
      </c>
      <c r="AD274" s="73">
        <v>600</v>
      </c>
      <c r="AE274" s="43"/>
      <c r="AF274" s="44"/>
      <c r="AG274" s="45">
        <v>0</v>
      </c>
      <c r="AH274" s="44"/>
      <c r="AI274" s="45">
        <v>0</v>
      </c>
      <c r="AJ274" s="45">
        <v>0</v>
      </c>
      <c r="AK274" s="45">
        <v>1773.5</v>
      </c>
      <c r="AL274" s="7"/>
      <c r="AM274" s="8"/>
    </row>
    <row r="275" spans="1:39" ht="95.25" customHeight="1" x14ac:dyDescent="0.2">
      <c r="A275" s="5"/>
      <c r="B275" s="76">
        <v>400000000</v>
      </c>
      <c r="C275" s="76">
        <v>401000000</v>
      </c>
      <c r="D275" s="76">
        <v>401000000</v>
      </c>
      <c r="E275" s="76">
        <v>401000000</v>
      </c>
      <c r="F275" s="77">
        <v>401000030</v>
      </c>
      <c r="G275" s="6">
        <v>926</v>
      </c>
      <c r="H275" s="6">
        <v>8</v>
      </c>
      <c r="I275" s="77">
        <v>1</v>
      </c>
      <c r="J275" s="4" t="s">
        <v>1218</v>
      </c>
      <c r="K275" s="6">
        <v>600</v>
      </c>
      <c r="L275" s="6"/>
      <c r="M275" s="6">
        <v>926217001</v>
      </c>
      <c r="N275" s="77" t="s">
        <v>1345</v>
      </c>
      <c r="O275" s="6" t="s">
        <v>1222</v>
      </c>
      <c r="P275" s="6" t="s">
        <v>1344</v>
      </c>
      <c r="Q275" s="6" t="s">
        <v>1376</v>
      </c>
      <c r="R275" s="6" t="s">
        <v>1343</v>
      </c>
      <c r="S275" s="6">
        <v>600</v>
      </c>
      <c r="T275" s="6" t="s">
        <v>1377</v>
      </c>
      <c r="U275" s="74">
        <v>401000030</v>
      </c>
      <c r="V275" s="72" t="s">
        <v>1222</v>
      </c>
      <c r="W275" s="72" t="s">
        <v>1344</v>
      </c>
      <c r="X275" s="72" t="s">
        <v>1376</v>
      </c>
      <c r="Y275" s="72" t="s">
        <v>1343</v>
      </c>
      <c r="Z275" s="73">
        <v>926</v>
      </c>
      <c r="AA275" s="41">
        <v>8</v>
      </c>
      <c r="AB275" s="41">
        <v>1</v>
      </c>
      <c r="AC275" s="42" t="s">
        <v>1218</v>
      </c>
      <c r="AD275" s="73">
        <v>600</v>
      </c>
      <c r="AE275" s="43"/>
      <c r="AF275" s="44"/>
      <c r="AG275" s="45">
        <v>26668.6</v>
      </c>
      <c r="AH275" s="44"/>
      <c r="AI275" s="45">
        <v>5791</v>
      </c>
      <c r="AJ275" s="45">
        <v>20791</v>
      </c>
      <c r="AK275" s="45">
        <v>20791</v>
      </c>
      <c r="AL275" s="7">
        <v>600</v>
      </c>
      <c r="AM275" s="8"/>
    </row>
    <row r="276" spans="1:39" ht="128.25" customHeight="1" x14ac:dyDescent="0.2">
      <c r="A276" s="5"/>
      <c r="B276" s="76">
        <v>400000000</v>
      </c>
      <c r="C276" s="76">
        <v>401000000</v>
      </c>
      <c r="D276" s="76">
        <v>401000000</v>
      </c>
      <c r="E276" s="76">
        <v>401000000</v>
      </c>
      <c r="F276" s="77">
        <v>401000030</v>
      </c>
      <c r="G276" s="6">
        <v>926</v>
      </c>
      <c r="H276" s="6">
        <v>8</v>
      </c>
      <c r="I276" s="77">
        <v>1</v>
      </c>
      <c r="J276" s="4" t="s">
        <v>1370</v>
      </c>
      <c r="K276" s="6">
        <v>600</v>
      </c>
      <c r="L276" s="6"/>
      <c r="M276" s="6">
        <v>926695001</v>
      </c>
      <c r="N276" s="77" t="s">
        <v>1345</v>
      </c>
      <c r="O276" s="6" t="s">
        <v>1374</v>
      </c>
      <c r="P276" s="6" t="s">
        <v>1373</v>
      </c>
      <c r="Q276" s="6" t="s">
        <v>1372</v>
      </c>
      <c r="R276" s="6" t="s">
        <v>1371</v>
      </c>
      <c r="S276" s="6">
        <v>600</v>
      </c>
      <c r="T276" s="6" t="s">
        <v>1375</v>
      </c>
      <c r="U276" s="74">
        <v>401000030</v>
      </c>
      <c r="V276" s="72" t="s">
        <v>1374</v>
      </c>
      <c r="W276" s="72" t="s">
        <v>1373</v>
      </c>
      <c r="X276" s="72" t="s">
        <v>1372</v>
      </c>
      <c r="Y276" s="72" t="s">
        <v>1371</v>
      </c>
      <c r="Z276" s="73">
        <v>926</v>
      </c>
      <c r="AA276" s="41">
        <v>8</v>
      </c>
      <c r="AB276" s="41">
        <v>1</v>
      </c>
      <c r="AC276" s="42" t="s">
        <v>1370</v>
      </c>
      <c r="AD276" s="73">
        <v>600</v>
      </c>
      <c r="AE276" s="43"/>
      <c r="AF276" s="44"/>
      <c r="AG276" s="45">
        <v>15000</v>
      </c>
      <c r="AH276" s="44"/>
      <c r="AI276" s="45">
        <v>15000</v>
      </c>
      <c r="AJ276" s="45">
        <v>0</v>
      </c>
      <c r="AK276" s="45">
        <v>0</v>
      </c>
      <c r="AL276" s="7">
        <v>600</v>
      </c>
      <c r="AM276" s="8"/>
    </row>
    <row r="277" spans="1:39" ht="135" customHeight="1" x14ac:dyDescent="0.2">
      <c r="A277" s="5"/>
      <c r="B277" s="76">
        <v>400000000</v>
      </c>
      <c r="C277" s="76">
        <v>401000000</v>
      </c>
      <c r="D277" s="76">
        <v>401000000</v>
      </c>
      <c r="E277" s="76">
        <v>401000000</v>
      </c>
      <c r="F277" s="77">
        <v>401000030</v>
      </c>
      <c r="G277" s="6">
        <v>926</v>
      </c>
      <c r="H277" s="6">
        <v>8</v>
      </c>
      <c r="I277" s="77">
        <v>1</v>
      </c>
      <c r="J277" s="4" t="s">
        <v>844</v>
      </c>
      <c r="K277" s="6">
        <v>600</v>
      </c>
      <c r="L277" s="6"/>
      <c r="M277" s="6">
        <v>926907003</v>
      </c>
      <c r="N277" s="77" t="s">
        <v>1345</v>
      </c>
      <c r="O277" s="6" t="s">
        <v>843</v>
      </c>
      <c r="P277" s="6" t="s">
        <v>1368</v>
      </c>
      <c r="Q277" s="6" t="s">
        <v>1367</v>
      </c>
      <c r="R277" s="6" t="s">
        <v>1366</v>
      </c>
      <c r="S277" s="6">
        <v>600</v>
      </c>
      <c r="T277" s="6" t="s">
        <v>1369</v>
      </c>
      <c r="U277" s="74">
        <v>401000030</v>
      </c>
      <c r="V277" s="72" t="s">
        <v>2160</v>
      </c>
      <c r="W277" s="72" t="s">
        <v>1368</v>
      </c>
      <c r="X277" s="72" t="s">
        <v>1367</v>
      </c>
      <c r="Y277" s="72" t="s">
        <v>1366</v>
      </c>
      <c r="Z277" s="73">
        <v>926</v>
      </c>
      <c r="AA277" s="41">
        <v>8</v>
      </c>
      <c r="AB277" s="41">
        <v>1</v>
      </c>
      <c r="AC277" s="42" t="s">
        <v>844</v>
      </c>
      <c r="AD277" s="73">
        <v>600</v>
      </c>
      <c r="AE277" s="43"/>
      <c r="AF277" s="44"/>
      <c r="AG277" s="45">
        <v>18.399999999999999</v>
      </c>
      <c r="AH277" s="44"/>
      <c r="AI277" s="45">
        <v>181</v>
      </c>
      <c r="AJ277" s="45">
        <v>181</v>
      </c>
      <c r="AK277" s="45">
        <v>181</v>
      </c>
      <c r="AL277" s="7">
        <v>600</v>
      </c>
      <c r="AM277" s="8"/>
    </row>
    <row r="278" spans="1:39" ht="201" customHeight="1" x14ac:dyDescent="0.2">
      <c r="A278" s="5"/>
      <c r="B278" s="76">
        <v>400000000</v>
      </c>
      <c r="C278" s="76">
        <v>401000000</v>
      </c>
      <c r="D278" s="76">
        <v>401000000</v>
      </c>
      <c r="E278" s="76">
        <v>401000000</v>
      </c>
      <c r="F278" s="77">
        <v>401000030</v>
      </c>
      <c r="G278" s="6">
        <v>926</v>
      </c>
      <c r="H278" s="6">
        <v>8</v>
      </c>
      <c r="I278" s="77">
        <v>4</v>
      </c>
      <c r="J278" s="4" t="s">
        <v>1357</v>
      </c>
      <c r="K278" s="6">
        <v>100</v>
      </c>
      <c r="L278" s="6"/>
      <c r="M278" s="6">
        <v>926218001</v>
      </c>
      <c r="N278" s="77" t="s">
        <v>1345</v>
      </c>
      <c r="O278" s="6" t="s">
        <v>1361</v>
      </c>
      <c r="P278" s="6" t="s">
        <v>1364</v>
      </c>
      <c r="Q278" s="6" t="s">
        <v>1363</v>
      </c>
      <c r="R278" s="6" t="s">
        <v>1362</v>
      </c>
      <c r="S278" s="6">
        <v>100</v>
      </c>
      <c r="T278" s="6" t="s">
        <v>1365</v>
      </c>
      <c r="U278" s="74">
        <v>401000030</v>
      </c>
      <c r="V278" s="72" t="s">
        <v>1361</v>
      </c>
      <c r="W278" s="72" t="s">
        <v>1364</v>
      </c>
      <c r="X278" s="72" t="s">
        <v>1363</v>
      </c>
      <c r="Y278" s="72" t="s">
        <v>1362</v>
      </c>
      <c r="Z278" s="73">
        <v>926</v>
      </c>
      <c r="AA278" s="41">
        <v>8</v>
      </c>
      <c r="AB278" s="41">
        <v>4</v>
      </c>
      <c r="AC278" s="42" t="s">
        <v>1357</v>
      </c>
      <c r="AD278" s="73">
        <v>100</v>
      </c>
      <c r="AE278" s="43"/>
      <c r="AF278" s="44"/>
      <c r="AG278" s="45">
        <v>12867.7</v>
      </c>
      <c r="AH278" s="44"/>
      <c r="AI278" s="45">
        <v>15750.2</v>
      </c>
      <c r="AJ278" s="45">
        <v>16214</v>
      </c>
      <c r="AK278" s="45">
        <v>16214</v>
      </c>
      <c r="AL278" s="7">
        <v>600</v>
      </c>
      <c r="AM278" s="8"/>
    </row>
    <row r="279" spans="1:39" ht="132" customHeight="1" x14ac:dyDescent="0.2">
      <c r="A279" s="5"/>
      <c r="B279" s="76">
        <v>400000000</v>
      </c>
      <c r="C279" s="76">
        <v>401000000</v>
      </c>
      <c r="D279" s="76">
        <v>401000000</v>
      </c>
      <c r="E279" s="76">
        <v>401000000</v>
      </c>
      <c r="F279" s="77">
        <v>401000030</v>
      </c>
      <c r="G279" s="6">
        <v>926</v>
      </c>
      <c r="H279" s="6">
        <v>8</v>
      </c>
      <c r="I279" s="77">
        <v>4</v>
      </c>
      <c r="J279" s="4" t="s">
        <v>1357</v>
      </c>
      <c r="K279" s="6">
        <v>200</v>
      </c>
      <c r="L279" s="6"/>
      <c r="M279" s="6">
        <v>926218002</v>
      </c>
      <c r="N279" s="77" t="s">
        <v>1345</v>
      </c>
      <c r="O279" s="6" t="s">
        <v>1361</v>
      </c>
      <c r="P279" s="6" t="s">
        <v>1360</v>
      </c>
      <c r="Q279" s="6" t="s">
        <v>1359</v>
      </c>
      <c r="R279" s="6" t="s">
        <v>1282</v>
      </c>
      <c r="S279" s="6">
        <v>200</v>
      </c>
      <c r="T279" s="6" t="s">
        <v>1358</v>
      </c>
      <c r="U279" s="74">
        <v>401000030</v>
      </c>
      <c r="V279" s="72" t="s">
        <v>1361</v>
      </c>
      <c r="W279" s="72" t="s">
        <v>1360</v>
      </c>
      <c r="X279" s="72" t="s">
        <v>1359</v>
      </c>
      <c r="Y279" s="72" t="s">
        <v>1282</v>
      </c>
      <c r="Z279" s="73">
        <v>926</v>
      </c>
      <c r="AA279" s="41">
        <v>8</v>
      </c>
      <c r="AB279" s="41">
        <v>4</v>
      </c>
      <c r="AC279" s="42" t="s">
        <v>1357</v>
      </c>
      <c r="AD279" s="73">
        <v>200</v>
      </c>
      <c r="AE279" s="43"/>
      <c r="AF279" s="44"/>
      <c r="AG279" s="45">
        <v>855.5</v>
      </c>
      <c r="AH279" s="44"/>
      <c r="AI279" s="45">
        <v>832.2</v>
      </c>
      <c r="AJ279" s="45">
        <v>793.2</v>
      </c>
      <c r="AK279" s="45">
        <v>793.2</v>
      </c>
      <c r="AL279" s="7">
        <v>600</v>
      </c>
      <c r="AM279" s="8"/>
    </row>
    <row r="280" spans="1:39" ht="90" customHeight="1" x14ac:dyDescent="0.2">
      <c r="A280" s="5"/>
      <c r="B280" s="76">
        <v>400000000</v>
      </c>
      <c r="C280" s="76">
        <v>401000000</v>
      </c>
      <c r="D280" s="76">
        <v>401000000</v>
      </c>
      <c r="E280" s="76">
        <v>401000000</v>
      </c>
      <c r="F280" s="77">
        <v>401000030</v>
      </c>
      <c r="G280" s="6">
        <v>926</v>
      </c>
      <c r="H280" s="6">
        <v>8</v>
      </c>
      <c r="I280" s="77">
        <v>4</v>
      </c>
      <c r="J280" s="4" t="s">
        <v>1353</v>
      </c>
      <c r="K280" s="6">
        <v>100</v>
      </c>
      <c r="L280" s="6"/>
      <c r="M280" s="6">
        <v>926212004</v>
      </c>
      <c r="N280" s="77" t="s">
        <v>1345</v>
      </c>
      <c r="O280" s="6" t="s">
        <v>1347</v>
      </c>
      <c r="P280" s="6" t="s">
        <v>1344</v>
      </c>
      <c r="Q280" s="6" t="s">
        <v>1348</v>
      </c>
      <c r="R280" s="6" t="s">
        <v>1343</v>
      </c>
      <c r="S280" s="6">
        <v>100</v>
      </c>
      <c r="T280" s="6" t="s">
        <v>1349</v>
      </c>
      <c r="U280" s="74">
        <v>401000030</v>
      </c>
      <c r="V280" s="72" t="s">
        <v>1347</v>
      </c>
      <c r="W280" s="72" t="s">
        <v>1344</v>
      </c>
      <c r="X280" s="72" t="s">
        <v>1348</v>
      </c>
      <c r="Y280" s="72" t="s">
        <v>1343</v>
      </c>
      <c r="Z280" s="73">
        <v>926</v>
      </c>
      <c r="AA280" s="41">
        <v>8</v>
      </c>
      <c r="AB280" s="41">
        <v>4</v>
      </c>
      <c r="AC280" s="42" t="s">
        <v>1353</v>
      </c>
      <c r="AD280" s="73">
        <v>100</v>
      </c>
      <c r="AE280" s="43"/>
      <c r="AF280" s="44"/>
      <c r="AG280" s="45">
        <v>23782.2</v>
      </c>
      <c r="AH280" s="44"/>
      <c r="AI280" s="45">
        <v>39024.5</v>
      </c>
      <c r="AJ280" s="45">
        <v>40633.699999999997</v>
      </c>
      <c r="AK280" s="45">
        <v>40633.699999999997</v>
      </c>
      <c r="AL280" s="7">
        <v>600</v>
      </c>
      <c r="AM280" s="8"/>
    </row>
    <row r="281" spans="1:39" ht="100.5" customHeight="1" x14ac:dyDescent="0.2">
      <c r="A281" s="5"/>
      <c r="B281" s="76">
        <v>400000000</v>
      </c>
      <c r="C281" s="76">
        <v>401000000</v>
      </c>
      <c r="D281" s="76">
        <v>401000000</v>
      </c>
      <c r="E281" s="76">
        <v>401000000</v>
      </c>
      <c r="F281" s="77">
        <v>401000030</v>
      </c>
      <c r="G281" s="6">
        <v>926</v>
      </c>
      <c r="H281" s="6">
        <v>8</v>
      </c>
      <c r="I281" s="77">
        <v>4</v>
      </c>
      <c r="J281" s="4" t="s">
        <v>1353</v>
      </c>
      <c r="K281" s="6">
        <v>200</v>
      </c>
      <c r="L281" s="6"/>
      <c r="M281" s="6">
        <v>926212004</v>
      </c>
      <c r="N281" s="77" t="s">
        <v>1345</v>
      </c>
      <c r="O281" s="6" t="s">
        <v>1347</v>
      </c>
      <c r="P281" s="6" t="s">
        <v>1344</v>
      </c>
      <c r="Q281" s="6" t="s">
        <v>1348</v>
      </c>
      <c r="R281" s="6" t="s">
        <v>1343</v>
      </c>
      <c r="S281" s="6">
        <v>200</v>
      </c>
      <c r="T281" s="6" t="s">
        <v>1349</v>
      </c>
      <c r="U281" s="74">
        <v>401000030</v>
      </c>
      <c r="V281" s="72" t="s">
        <v>1347</v>
      </c>
      <c r="W281" s="72" t="s">
        <v>1344</v>
      </c>
      <c r="X281" s="72" t="s">
        <v>1348</v>
      </c>
      <c r="Y281" s="72" t="s">
        <v>1343</v>
      </c>
      <c r="Z281" s="73">
        <v>926</v>
      </c>
      <c r="AA281" s="41">
        <v>8</v>
      </c>
      <c r="AB281" s="41">
        <v>4</v>
      </c>
      <c r="AC281" s="42" t="s">
        <v>1353</v>
      </c>
      <c r="AD281" s="73">
        <v>200</v>
      </c>
      <c r="AE281" s="43"/>
      <c r="AF281" s="44"/>
      <c r="AG281" s="45">
        <v>3868.1</v>
      </c>
      <c r="AH281" s="44"/>
      <c r="AI281" s="45">
        <v>3674.4</v>
      </c>
      <c r="AJ281" s="45">
        <v>3622</v>
      </c>
      <c r="AK281" s="45">
        <v>3628.6</v>
      </c>
      <c r="AL281" s="7">
        <v>600</v>
      </c>
      <c r="AM281" s="8"/>
    </row>
    <row r="282" spans="1:39" ht="93.75" customHeight="1" x14ac:dyDescent="0.2">
      <c r="A282" s="5"/>
      <c r="B282" s="76">
        <v>400000000</v>
      </c>
      <c r="C282" s="76">
        <v>401000000</v>
      </c>
      <c r="D282" s="76">
        <v>401000000</v>
      </c>
      <c r="E282" s="76">
        <v>401000000</v>
      </c>
      <c r="F282" s="77">
        <v>401000030</v>
      </c>
      <c r="G282" s="6">
        <v>926</v>
      </c>
      <c r="H282" s="6">
        <v>8</v>
      </c>
      <c r="I282" s="77">
        <v>4</v>
      </c>
      <c r="J282" s="4" t="s">
        <v>1353</v>
      </c>
      <c r="K282" s="6">
        <v>200</v>
      </c>
      <c r="L282" s="6"/>
      <c r="M282" s="6">
        <v>926378002</v>
      </c>
      <c r="N282" s="77" t="s">
        <v>1345</v>
      </c>
      <c r="O282" s="6" t="s">
        <v>1347</v>
      </c>
      <c r="P282" s="6" t="s">
        <v>1344</v>
      </c>
      <c r="Q282" s="6" t="s">
        <v>1351</v>
      </c>
      <c r="R282" s="6" t="s">
        <v>1343</v>
      </c>
      <c r="S282" s="6">
        <v>200</v>
      </c>
      <c r="T282" s="6" t="s">
        <v>1354</v>
      </c>
      <c r="U282" s="74">
        <v>401000030</v>
      </c>
      <c r="V282" s="72" t="s">
        <v>1347</v>
      </c>
      <c r="W282" s="72" t="s">
        <v>1344</v>
      </c>
      <c r="X282" s="72" t="s">
        <v>1351</v>
      </c>
      <c r="Y282" s="72" t="s">
        <v>1343</v>
      </c>
      <c r="Z282" s="73">
        <v>926</v>
      </c>
      <c r="AA282" s="41">
        <v>8</v>
      </c>
      <c r="AB282" s="41">
        <v>4</v>
      </c>
      <c r="AC282" s="42" t="s">
        <v>1353</v>
      </c>
      <c r="AD282" s="73">
        <v>200</v>
      </c>
      <c r="AE282" s="43"/>
      <c r="AF282" s="44"/>
      <c r="AG282" s="45">
        <v>0</v>
      </c>
      <c r="AH282" s="44"/>
      <c r="AI282" s="45">
        <v>0</v>
      </c>
      <c r="AJ282" s="45">
        <v>0</v>
      </c>
      <c r="AK282" s="45">
        <v>0</v>
      </c>
      <c r="AL282" s="7">
        <v>600</v>
      </c>
      <c r="AM282" s="8"/>
    </row>
    <row r="283" spans="1:39" ht="95.25" customHeight="1" x14ac:dyDescent="0.2">
      <c r="A283" s="5"/>
      <c r="B283" s="76">
        <v>400000000</v>
      </c>
      <c r="C283" s="76">
        <v>401000000</v>
      </c>
      <c r="D283" s="76">
        <v>401000000</v>
      </c>
      <c r="E283" s="76">
        <v>401000000</v>
      </c>
      <c r="F283" s="77">
        <v>401000030</v>
      </c>
      <c r="G283" s="6">
        <v>926</v>
      </c>
      <c r="H283" s="6">
        <v>8</v>
      </c>
      <c r="I283" s="77">
        <v>4</v>
      </c>
      <c r="J283" s="4" t="s">
        <v>1353</v>
      </c>
      <c r="K283" s="6">
        <v>600</v>
      </c>
      <c r="L283" s="6"/>
      <c r="M283" s="6">
        <v>926212005</v>
      </c>
      <c r="N283" s="77" t="s">
        <v>1345</v>
      </c>
      <c r="O283" s="6" t="s">
        <v>1347</v>
      </c>
      <c r="P283" s="6" t="s">
        <v>1344</v>
      </c>
      <c r="Q283" s="6" t="s">
        <v>1355</v>
      </c>
      <c r="R283" s="6" t="s">
        <v>1343</v>
      </c>
      <c r="S283" s="6">
        <v>600</v>
      </c>
      <c r="T283" s="6" t="s">
        <v>1356</v>
      </c>
      <c r="U283" s="74">
        <v>401000030</v>
      </c>
      <c r="V283" s="72" t="s">
        <v>1347</v>
      </c>
      <c r="W283" s="72" t="s">
        <v>1344</v>
      </c>
      <c r="X283" s="72" t="s">
        <v>1355</v>
      </c>
      <c r="Y283" s="72" t="s">
        <v>1343</v>
      </c>
      <c r="Z283" s="73">
        <v>926</v>
      </c>
      <c r="AA283" s="41">
        <v>8</v>
      </c>
      <c r="AB283" s="41">
        <v>4</v>
      </c>
      <c r="AC283" s="42" t="s">
        <v>1353</v>
      </c>
      <c r="AD283" s="73">
        <v>600</v>
      </c>
      <c r="AE283" s="43"/>
      <c r="AF283" s="44"/>
      <c r="AG283" s="45">
        <v>11157.8</v>
      </c>
      <c r="AH283" s="44"/>
      <c r="AI283" s="45">
        <v>19160.7</v>
      </c>
      <c r="AJ283" s="45">
        <v>19724.599999999999</v>
      </c>
      <c r="AK283" s="45">
        <v>19724.599999999999</v>
      </c>
      <c r="AL283" s="7">
        <v>600</v>
      </c>
      <c r="AM283" s="8"/>
    </row>
    <row r="284" spans="1:39" ht="94.5" customHeight="1" x14ac:dyDescent="0.2">
      <c r="A284" s="5"/>
      <c r="B284" s="76">
        <v>400000000</v>
      </c>
      <c r="C284" s="76">
        <v>401000000</v>
      </c>
      <c r="D284" s="76">
        <v>401000000</v>
      </c>
      <c r="E284" s="76">
        <v>401000000</v>
      </c>
      <c r="F284" s="77">
        <v>401000030</v>
      </c>
      <c r="G284" s="6">
        <v>926</v>
      </c>
      <c r="H284" s="6">
        <v>8</v>
      </c>
      <c r="I284" s="77">
        <v>4</v>
      </c>
      <c r="J284" s="4" t="s">
        <v>1353</v>
      </c>
      <c r="K284" s="6">
        <v>800</v>
      </c>
      <c r="L284" s="6"/>
      <c r="M284" s="6">
        <v>926212004</v>
      </c>
      <c r="N284" s="77" t="s">
        <v>1345</v>
      </c>
      <c r="O284" s="6" t="s">
        <v>1347</v>
      </c>
      <c r="P284" s="6" t="s">
        <v>1344</v>
      </c>
      <c r="Q284" s="6" t="s">
        <v>1348</v>
      </c>
      <c r="R284" s="6" t="s">
        <v>1343</v>
      </c>
      <c r="S284" s="6">
        <v>800</v>
      </c>
      <c r="T284" s="6" t="s">
        <v>1349</v>
      </c>
      <c r="U284" s="74">
        <v>401000030</v>
      </c>
      <c r="V284" s="72" t="s">
        <v>1347</v>
      </c>
      <c r="W284" s="72" t="s">
        <v>1344</v>
      </c>
      <c r="X284" s="72" t="s">
        <v>1348</v>
      </c>
      <c r="Y284" s="72" t="s">
        <v>1343</v>
      </c>
      <c r="Z284" s="73">
        <v>926</v>
      </c>
      <c r="AA284" s="41">
        <v>8</v>
      </c>
      <c r="AB284" s="41">
        <v>4</v>
      </c>
      <c r="AC284" s="42" t="s">
        <v>1353</v>
      </c>
      <c r="AD284" s="73">
        <v>800</v>
      </c>
      <c r="AE284" s="43"/>
      <c r="AF284" s="44"/>
      <c r="AG284" s="45">
        <v>183.8</v>
      </c>
      <c r="AH284" s="44"/>
      <c r="AI284" s="45">
        <v>183.8</v>
      </c>
      <c r="AJ284" s="45">
        <v>183.8</v>
      </c>
      <c r="AK284" s="45">
        <v>183.8</v>
      </c>
      <c r="AL284" s="7">
        <v>600</v>
      </c>
      <c r="AM284" s="8"/>
    </row>
    <row r="285" spans="1:39" ht="83.25" customHeight="1" x14ac:dyDescent="0.2">
      <c r="A285" s="5"/>
      <c r="B285" s="76">
        <v>400000000</v>
      </c>
      <c r="C285" s="76">
        <v>401000000</v>
      </c>
      <c r="D285" s="76">
        <v>401000000</v>
      </c>
      <c r="E285" s="76">
        <v>401000000</v>
      </c>
      <c r="F285" s="77">
        <v>401000030</v>
      </c>
      <c r="G285" s="6">
        <v>926</v>
      </c>
      <c r="H285" s="6">
        <v>8</v>
      </c>
      <c r="I285" s="77">
        <v>4</v>
      </c>
      <c r="J285" s="4" t="s">
        <v>1350</v>
      </c>
      <c r="K285" s="6">
        <v>200</v>
      </c>
      <c r="L285" s="6"/>
      <c r="M285" s="6">
        <v>926542001</v>
      </c>
      <c r="N285" s="77" t="s">
        <v>1345</v>
      </c>
      <c r="O285" s="6" t="s">
        <v>1222</v>
      </c>
      <c r="P285" s="6" t="s">
        <v>1344</v>
      </c>
      <c r="Q285" s="6" t="s">
        <v>1351</v>
      </c>
      <c r="R285" s="6" t="s">
        <v>1343</v>
      </c>
      <c r="S285" s="6">
        <v>200</v>
      </c>
      <c r="T285" s="6" t="s">
        <v>1352</v>
      </c>
      <c r="U285" s="74">
        <v>401000030</v>
      </c>
      <c r="V285" s="72" t="s">
        <v>1222</v>
      </c>
      <c r="W285" s="72" t="s">
        <v>1344</v>
      </c>
      <c r="X285" s="72" t="s">
        <v>1351</v>
      </c>
      <c r="Y285" s="72" t="s">
        <v>1343</v>
      </c>
      <c r="Z285" s="73">
        <v>926</v>
      </c>
      <c r="AA285" s="41">
        <v>8</v>
      </c>
      <c r="AB285" s="41">
        <v>4</v>
      </c>
      <c r="AC285" s="42" t="s">
        <v>1350</v>
      </c>
      <c r="AD285" s="73">
        <v>200</v>
      </c>
      <c r="AE285" s="43"/>
      <c r="AF285" s="44"/>
      <c r="AG285" s="45">
        <v>100</v>
      </c>
      <c r="AH285" s="44"/>
      <c r="AI285" s="45">
        <v>5123.1000000000004</v>
      </c>
      <c r="AJ285" s="45">
        <v>100</v>
      </c>
      <c r="AK285" s="45">
        <v>100</v>
      </c>
      <c r="AL285" s="7">
        <v>600</v>
      </c>
      <c r="AM285" s="8"/>
    </row>
    <row r="286" spans="1:39" ht="46.5" customHeight="1" x14ac:dyDescent="0.2">
      <c r="A286" s="5"/>
      <c r="B286" s="76"/>
      <c r="C286" s="76"/>
      <c r="D286" s="76"/>
      <c r="E286" s="76"/>
      <c r="F286" s="77"/>
      <c r="G286" s="6"/>
      <c r="H286" s="6"/>
      <c r="I286" s="77"/>
      <c r="J286" s="4"/>
      <c r="K286" s="6"/>
      <c r="L286" s="6"/>
      <c r="M286" s="6"/>
      <c r="N286" s="77"/>
      <c r="O286" s="6"/>
      <c r="P286" s="6"/>
      <c r="Q286" s="6"/>
      <c r="R286" s="6"/>
      <c r="S286" s="6"/>
      <c r="T286" s="6"/>
      <c r="U286" s="102">
        <v>401000030</v>
      </c>
      <c r="V286" s="82" t="s">
        <v>1347</v>
      </c>
      <c r="W286" s="82" t="s">
        <v>1344</v>
      </c>
      <c r="X286" s="82" t="s">
        <v>1348</v>
      </c>
      <c r="Y286" s="82" t="s">
        <v>1343</v>
      </c>
      <c r="Z286" s="105">
        <v>926</v>
      </c>
      <c r="AA286" s="107">
        <v>8</v>
      </c>
      <c r="AB286" s="107">
        <v>4</v>
      </c>
      <c r="AC286" s="42" t="s">
        <v>1346</v>
      </c>
      <c r="AD286" s="73">
        <v>200</v>
      </c>
      <c r="AE286" s="43"/>
      <c r="AF286" s="44"/>
      <c r="AG286" s="45">
        <v>3990.6</v>
      </c>
      <c r="AH286" s="44"/>
      <c r="AI286" s="45">
        <v>3800.7</v>
      </c>
      <c r="AJ286" s="45">
        <v>3888.7</v>
      </c>
      <c r="AK286" s="45">
        <v>3919.1</v>
      </c>
      <c r="AL286" s="7"/>
      <c r="AM286" s="8"/>
    </row>
    <row r="287" spans="1:39" ht="47.25" customHeight="1" x14ac:dyDescent="0.2">
      <c r="A287" s="5"/>
      <c r="B287" s="76">
        <v>400000000</v>
      </c>
      <c r="C287" s="76">
        <v>401000000</v>
      </c>
      <c r="D287" s="76">
        <v>401000000</v>
      </c>
      <c r="E287" s="76">
        <v>401000000</v>
      </c>
      <c r="F287" s="77">
        <v>401000030</v>
      </c>
      <c r="G287" s="6">
        <v>926</v>
      </c>
      <c r="H287" s="6">
        <v>8</v>
      </c>
      <c r="I287" s="77">
        <v>4</v>
      </c>
      <c r="J287" s="4" t="s">
        <v>1346</v>
      </c>
      <c r="K287" s="6">
        <v>100</v>
      </c>
      <c r="L287" s="6"/>
      <c r="M287" s="6">
        <v>926212004</v>
      </c>
      <c r="N287" s="77" t="s">
        <v>1345</v>
      </c>
      <c r="O287" s="6" t="s">
        <v>1347</v>
      </c>
      <c r="P287" s="6" t="s">
        <v>1344</v>
      </c>
      <c r="Q287" s="6" t="s">
        <v>1348</v>
      </c>
      <c r="R287" s="6" t="s">
        <v>1343</v>
      </c>
      <c r="S287" s="6">
        <v>100</v>
      </c>
      <c r="T287" s="6" t="s">
        <v>1349</v>
      </c>
      <c r="U287" s="103"/>
      <c r="V287" s="83"/>
      <c r="W287" s="83"/>
      <c r="X287" s="83"/>
      <c r="Y287" s="83"/>
      <c r="Z287" s="106"/>
      <c r="AA287" s="108"/>
      <c r="AB287" s="108"/>
      <c r="AC287" s="42" t="s">
        <v>1346</v>
      </c>
      <c r="AD287" s="73">
        <v>100</v>
      </c>
      <c r="AE287" s="43"/>
      <c r="AF287" s="44"/>
      <c r="AG287" s="45">
        <v>32632.400000000001</v>
      </c>
      <c r="AH287" s="44"/>
      <c r="AI287" s="45">
        <v>53546.8</v>
      </c>
      <c r="AJ287" s="45">
        <v>55639.7</v>
      </c>
      <c r="AK287" s="45">
        <v>55639.7</v>
      </c>
      <c r="AL287" s="7">
        <v>600</v>
      </c>
      <c r="AM287" s="8"/>
    </row>
    <row r="288" spans="1:39" ht="126.75" customHeight="1" x14ac:dyDescent="0.2">
      <c r="A288" s="5"/>
      <c r="B288" s="76"/>
      <c r="C288" s="76"/>
      <c r="D288" s="76"/>
      <c r="E288" s="76"/>
      <c r="F288" s="77"/>
      <c r="G288" s="26"/>
      <c r="H288" s="6"/>
      <c r="I288" s="77"/>
      <c r="J288" s="4"/>
      <c r="K288" s="6"/>
      <c r="L288" s="6"/>
      <c r="M288" s="6"/>
      <c r="N288" s="27"/>
      <c r="O288" s="6"/>
      <c r="P288" s="6"/>
      <c r="Q288" s="6"/>
      <c r="R288" s="6"/>
      <c r="S288" s="6"/>
      <c r="T288" s="28"/>
      <c r="U288" s="74">
        <v>401000030</v>
      </c>
      <c r="V288" s="72" t="s">
        <v>1337</v>
      </c>
      <c r="W288" s="72" t="s">
        <v>1595</v>
      </c>
      <c r="X288" s="72" t="s">
        <v>234</v>
      </c>
      <c r="Y288" s="72" t="s">
        <v>233</v>
      </c>
      <c r="Z288" s="73">
        <v>918</v>
      </c>
      <c r="AA288" s="41">
        <v>8</v>
      </c>
      <c r="AB288" s="41">
        <v>1</v>
      </c>
      <c r="AC288" s="42" t="s">
        <v>1418</v>
      </c>
      <c r="AD288" s="73">
        <v>400</v>
      </c>
      <c r="AE288" s="43"/>
      <c r="AF288" s="44"/>
      <c r="AG288" s="45">
        <v>0</v>
      </c>
      <c r="AH288" s="44"/>
      <c r="AI288" s="45">
        <f>45536.8+9000</f>
        <v>54536.800000000003</v>
      </c>
      <c r="AJ288" s="45">
        <v>0</v>
      </c>
      <c r="AK288" s="45">
        <v>0</v>
      </c>
      <c r="AL288" s="10"/>
      <c r="AM288" s="8"/>
    </row>
    <row r="289" spans="1:39" ht="123.75" customHeight="1" x14ac:dyDescent="0.2">
      <c r="A289" s="5"/>
      <c r="B289" s="76"/>
      <c r="C289" s="76"/>
      <c r="D289" s="76"/>
      <c r="E289" s="76"/>
      <c r="F289" s="77"/>
      <c r="G289" s="26"/>
      <c r="H289" s="6"/>
      <c r="I289" s="77"/>
      <c r="J289" s="4"/>
      <c r="K289" s="6"/>
      <c r="L289" s="6"/>
      <c r="M289" s="6"/>
      <c r="N289" s="27"/>
      <c r="O289" s="6"/>
      <c r="P289" s="6"/>
      <c r="Q289" s="6"/>
      <c r="R289" s="6"/>
      <c r="S289" s="6"/>
      <c r="T289" s="28"/>
      <c r="U289" s="74">
        <v>401000030</v>
      </c>
      <c r="V289" s="72" t="s">
        <v>1334</v>
      </c>
      <c r="W289" s="65" t="s">
        <v>235</v>
      </c>
      <c r="X289" s="65" t="s">
        <v>234</v>
      </c>
      <c r="Y289" s="65" t="s">
        <v>233</v>
      </c>
      <c r="Z289" s="73">
        <v>918</v>
      </c>
      <c r="AA289" s="41">
        <v>8</v>
      </c>
      <c r="AB289" s="41">
        <v>1</v>
      </c>
      <c r="AC289" s="42" t="s">
        <v>1417</v>
      </c>
      <c r="AD289" s="73">
        <v>400</v>
      </c>
      <c r="AE289" s="43"/>
      <c r="AF289" s="44"/>
      <c r="AG289" s="45">
        <v>0</v>
      </c>
      <c r="AH289" s="44"/>
      <c r="AI289" s="45">
        <f>18178-10357.2</f>
        <v>7820.7999999999993</v>
      </c>
      <c r="AJ289" s="45">
        <v>53052.1</v>
      </c>
      <c r="AK289" s="45">
        <v>53052.1</v>
      </c>
      <c r="AL289" s="10"/>
      <c r="AM289" s="8"/>
    </row>
    <row r="290" spans="1:39" ht="71.25" customHeight="1" x14ac:dyDescent="0.2">
      <c r="A290" s="5"/>
      <c r="B290" s="76"/>
      <c r="C290" s="76"/>
      <c r="D290" s="76"/>
      <c r="E290" s="76"/>
      <c r="F290" s="77"/>
      <c r="G290" s="26"/>
      <c r="H290" s="6"/>
      <c r="I290" s="77"/>
      <c r="J290" s="4"/>
      <c r="K290" s="6"/>
      <c r="L290" s="6"/>
      <c r="M290" s="6"/>
      <c r="N290" s="27"/>
      <c r="O290" s="6"/>
      <c r="P290" s="6"/>
      <c r="Q290" s="6"/>
      <c r="R290" s="6"/>
      <c r="S290" s="6"/>
      <c r="T290" s="28"/>
      <c r="U290" s="74">
        <v>401000030</v>
      </c>
      <c r="V290" s="72" t="s">
        <v>1294</v>
      </c>
      <c r="W290" s="72" t="s">
        <v>1429</v>
      </c>
      <c r="X290" s="72" t="s">
        <v>1428</v>
      </c>
      <c r="Y290" s="72" t="s">
        <v>1427</v>
      </c>
      <c r="Z290" s="73">
        <v>926</v>
      </c>
      <c r="AA290" s="41">
        <v>7</v>
      </c>
      <c r="AB290" s="41">
        <v>3</v>
      </c>
      <c r="AC290" s="42" t="s">
        <v>1426</v>
      </c>
      <c r="AD290" s="73">
        <v>600</v>
      </c>
      <c r="AE290" s="43"/>
      <c r="AF290" s="44"/>
      <c r="AG290" s="45">
        <v>0</v>
      </c>
      <c r="AH290" s="44"/>
      <c r="AI290" s="45">
        <v>3510</v>
      </c>
      <c r="AJ290" s="45">
        <v>14040</v>
      </c>
      <c r="AK290" s="45">
        <v>14040</v>
      </c>
      <c r="AL290" s="10"/>
      <c r="AM290" s="8"/>
    </row>
    <row r="291" spans="1:39" ht="56.25" customHeight="1" x14ac:dyDescent="0.2">
      <c r="A291" s="5"/>
      <c r="B291" s="76"/>
      <c r="C291" s="76"/>
      <c r="D291" s="76"/>
      <c r="E291" s="76"/>
      <c r="F291" s="76"/>
      <c r="G291" s="26"/>
      <c r="H291" s="77"/>
      <c r="I291" s="77"/>
      <c r="J291" s="77"/>
      <c r="K291" s="77"/>
      <c r="L291" s="77"/>
      <c r="M291" s="77"/>
      <c r="N291" s="27"/>
      <c r="O291" s="6"/>
      <c r="P291" s="6"/>
      <c r="Q291" s="6"/>
      <c r="R291" s="6"/>
      <c r="S291" s="6"/>
      <c r="T291" s="28"/>
      <c r="U291" s="37" t="s">
        <v>1342</v>
      </c>
      <c r="V291" s="60" t="s">
        <v>1272</v>
      </c>
      <c r="W291" s="60" t="s">
        <v>22</v>
      </c>
      <c r="X291" s="60" t="s">
        <v>22</v>
      </c>
      <c r="Y291" s="60" t="s">
        <v>22</v>
      </c>
      <c r="Z291" s="38" t="s">
        <v>22</v>
      </c>
      <c r="AA291" s="39" t="s">
        <v>22</v>
      </c>
      <c r="AB291" s="39" t="s">
        <v>22</v>
      </c>
      <c r="AC291" s="40" t="s">
        <v>22</v>
      </c>
      <c r="AD291" s="38" t="s">
        <v>22</v>
      </c>
      <c r="AE291" s="96"/>
      <c r="AF291" s="97"/>
      <c r="AG291" s="34">
        <v>735992.2</v>
      </c>
      <c r="AH291" s="35"/>
      <c r="AI291" s="36">
        <f>AI292+AI293+AI294+AI295+AI296+AI297+AI298+AI299+AI300+AI301+AI302+AI303+AI304+AI305+AI306+AI307+AI308+AI309+AI310+AI311+AI312+AI313+AI315+AI316+AI317+AI318+AI319+AI320+AI321+AI322+AI323</f>
        <v>756202.4</v>
      </c>
      <c r="AJ291" s="36">
        <f t="shared" ref="AJ291:AK291" si="3">AJ292+AJ293+AJ294+AJ295+AJ296+AJ297+AJ298+AJ299+AJ300+AJ301+AJ302+AJ303+AJ304+AJ305+AJ306+AJ307+AJ308+AJ309+AJ310+AJ311+AJ312+AJ313+AJ315+AJ316+AJ317+AJ318+AJ319+AJ320+AJ321+AJ322+AJ323</f>
        <v>650624.90000000014</v>
      </c>
      <c r="AK291" s="36">
        <f t="shared" si="3"/>
        <v>629106.00000000012</v>
      </c>
      <c r="AL291" s="10"/>
      <c r="AM291" s="8"/>
    </row>
    <row r="292" spans="1:39" ht="60" customHeight="1" x14ac:dyDescent="0.2">
      <c r="A292" s="5"/>
      <c r="B292" s="76">
        <v>400000000</v>
      </c>
      <c r="C292" s="76">
        <v>401000000</v>
      </c>
      <c r="D292" s="76">
        <v>401000000</v>
      </c>
      <c r="E292" s="76">
        <v>401000000</v>
      </c>
      <c r="F292" s="77">
        <v>401000033</v>
      </c>
      <c r="G292" s="6">
        <v>918</v>
      </c>
      <c r="H292" s="6">
        <v>11</v>
      </c>
      <c r="I292" s="77">
        <v>1</v>
      </c>
      <c r="J292" s="4" t="s">
        <v>1308</v>
      </c>
      <c r="K292" s="6">
        <v>200</v>
      </c>
      <c r="L292" s="6"/>
      <c r="M292" s="6">
        <v>918322002</v>
      </c>
      <c r="N292" s="77" t="s">
        <v>1272</v>
      </c>
      <c r="O292" s="6" t="s">
        <v>1264</v>
      </c>
      <c r="P292" s="6" t="s">
        <v>1327</v>
      </c>
      <c r="Q292" s="6" t="s">
        <v>234</v>
      </c>
      <c r="R292" s="6" t="s">
        <v>233</v>
      </c>
      <c r="S292" s="6">
        <v>200</v>
      </c>
      <c r="T292" s="6" t="s">
        <v>1329</v>
      </c>
      <c r="U292" s="98">
        <v>401000033</v>
      </c>
      <c r="V292" s="93" t="s">
        <v>1264</v>
      </c>
      <c r="W292" s="93" t="s">
        <v>1327</v>
      </c>
      <c r="X292" s="93" t="s">
        <v>234</v>
      </c>
      <c r="Y292" s="93" t="s">
        <v>233</v>
      </c>
      <c r="Z292" s="80">
        <v>918</v>
      </c>
      <c r="AA292" s="41">
        <v>11</v>
      </c>
      <c r="AB292" s="41">
        <v>1</v>
      </c>
      <c r="AC292" s="42" t="s">
        <v>1308</v>
      </c>
      <c r="AD292" s="73">
        <v>200</v>
      </c>
      <c r="AE292" s="43"/>
      <c r="AF292" s="44"/>
      <c r="AG292" s="45">
        <v>3189.1</v>
      </c>
      <c r="AH292" s="44"/>
      <c r="AI292" s="45">
        <v>2464.4</v>
      </c>
      <c r="AJ292" s="45">
        <v>0</v>
      </c>
      <c r="AK292" s="45">
        <v>0</v>
      </c>
      <c r="AL292" s="7">
        <v>600</v>
      </c>
      <c r="AM292" s="8"/>
    </row>
    <row r="293" spans="1:39" ht="73.5" customHeight="1" x14ac:dyDescent="0.2">
      <c r="A293" s="5"/>
      <c r="B293" s="76">
        <v>400000000</v>
      </c>
      <c r="C293" s="76">
        <v>401000000</v>
      </c>
      <c r="D293" s="76">
        <v>401000000</v>
      </c>
      <c r="E293" s="76">
        <v>401000000</v>
      </c>
      <c r="F293" s="77">
        <v>401000033</v>
      </c>
      <c r="G293" s="6">
        <v>918</v>
      </c>
      <c r="H293" s="6">
        <v>11</v>
      </c>
      <c r="I293" s="77">
        <v>1</v>
      </c>
      <c r="J293" s="4" t="s">
        <v>1308</v>
      </c>
      <c r="K293" s="6">
        <v>400</v>
      </c>
      <c r="L293" s="6"/>
      <c r="M293" s="6">
        <v>918322003</v>
      </c>
      <c r="N293" s="77" t="s">
        <v>1272</v>
      </c>
      <c r="O293" s="6" t="s">
        <v>1264</v>
      </c>
      <c r="P293" s="6" t="s">
        <v>1327</v>
      </c>
      <c r="Q293" s="6" t="s">
        <v>234</v>
      </c>
      <c r="R293" s="6" t="s">
        <v>233</v>
      </c>
      <c r="S293" s="6">
        <v>400</v>
      </c>
      <c r="T293" s="6" t="s">
        <v>1329</v>
      </c>
      <c r="U293" s="98"/>
      <c r="V293" s="93"/>
      <c r="W293" s="93"/>
      <c r="X293" s="93"/>
      <c r="Y293" s="93"/>
      <c r="Z293" s="80"/>
      <c r="AA293" s="41">
        <v>11</v>
      </c>
      <c r="AB293" s="41">
        <v>1</v>
      </c>
      <c r="AC293" s="42" t="s">
        <v>1308</v>
      </c>
      <c r="AD293" s="73">
        <v>400</v>
      </c>
      <c r="AE293" s="43"/>
      <c r="AF293" s="44"/>
      <c r="AG293" s="45">
        <v>11881.1</v>
      </c>
      <c r="AH293" s="44"/>
      <c r="AI293" s="45">
        <v>0</v>
      </c>
      <c r="AJ293" s="45">
        <v>0</v>
      </c>
      <c r="AK293" s="45">
        <v>0</v>
      </c>
      <c r="AL293" s="7">
        <v>600</v>
      </c>
      <c r="AM293" s="8"/>
    </row>
    <row r="294" spans="1:39" ht="99.75" customHeight="1" x14ac:dyDescent="0.2">
      <c r="A294" s="5"/>
      <c r="B294" s="76">
        <v>400000000</v>
      </c>
      <c r="C294" s="76">
        <v>401000000</v>
      </c>
      <c r="D294" s="76">
        <v>401000000</v>
      </c>
      <c r="E294" s="76">
        <v>401000000</v>
      </c>
      <c r="F294" s="77">
        <v>401000033</v>
      </c>
      <c r="G294" s="6">
        <v>918</v>
      </c>
      <c r="H294" s="6">
        <v>11</v>
      </c>
      <c r="I294" s="77">
        <v>1</v>
      </c>
      <c r="J294" s="4" t="s">
        <v>1339</v>
      </c>
      <c r="K294" s="6">
        <v>400</v>
      </c>
      <c r="L294" s="6"/>
      <c r="M294" s="6">
        <v>918799001</v>
      </c>
      <c r="N294" s="77" t="s">
        <v>1272</v>
      </c>
      <c r="O294" s="6" t="s">
        <v>1340</v>
      </c>
      <c r="P294" s="6" t="s">
        <v>1259</v>
      </c>
      <c r="Q294" s="6" t="s">
        <v>1305</v>
      </c>
      <c r="R294" s="6" t="s">
        <v>1257</v>
      </c>
      <c r="S294" s="6">
        <v>400</v>
      </c>
      <c r="T294" s="6" t="s">
        <v>1341</v>
      </c>
      <c r="U294" s="74">
        <v>401000033</v>
      </c>
      <c r="V294" s="72" t="s">
        <v>1340</v>
      </c>
      <c r="W294" s="72" t="s">
        <v>1259</v>
      </c>
      <c r="X294" s="72" t="s">
        <v>1305</v>
      </c>
      <c r="Y294" s="72" t="s">
        <v>1257</v>
      </c>
      <c r="Z294" s="73">
        <v>918</v>
      </c>
      <c r="AA294" s="41">
        <v>11</v>
      </c>
      <c r="AB294" s="41">
        <v>1</v>
      </c>
      <c r="AC294" s="42" t="s">
        <v>1339</v>
      </c>
      <c r="AD294" s="73">
        <v>400</v>
      </c>
      <c r="AE294" s="43"/>
      <c r="AF294" s="44"/>
      <c r="AG294" s="45">
        <v>113935.7</v>
      </c>
      <c r="AH294" s="44"/>
      <c r="AI294" s="45">
        <v>0</v>
      </c>
      <c r="AJ294" s="45">
        <v>0</v>
      </c>
      <c r="AK294" s="45">
        <v>0</v>
      </c>
      <c r="AL294" s="7">
        <v>600</v>
      </c>
      <c r="AM294" s="8"/>
    </row>
    <row r="295" spans="1:39" ht="118.5" customHeight="1" x14ac:dyDescent="0.2">
      <c r="A295" s="5"/>
      <c r="B295" s="76">
        <v>400000000</v>
      </c>
      <c r="C295" s="76">
        <v>401000000</v>
      </c>
      <c r="D295" s="76">
        <v>401000000</v>
      </c>
      <c r="E295" s="76">
        <v>401000000</v>
      </c>
      <c r="F295" s="77">
        <v>401000033</v>
      </c>
      <c r="G295" s="6">
        <v>918</v>
      </c>
      <c r="H295" s="6">
        <v>11</v>
      </c>
      <c r="I295" s="77">
        <v>1</v>
      </c>
      <c r="J295" s="4" t="s">
        <v>1336</v>
      </c>
      <c r="K295" s="6">
        <v>400</v>
      </c>
      <c r="L295" s="6"/>
      <c r="M295" s="6">
        <v>918897001</v>
      </c>
      <c r="N295" s="77" t="s">
        <v>1272</v>
      </c>
      <c r="O295" s="6" t="s">
        <v>1337</v>
      </c>
      <c r="P295" s="6" t="s">
        <v>22</v>
      </c>
      <c r="Q295" s="6" t="s">
        <v>22</v>
      </c>
      <c r="R295" s="6" t="s">
        <v>22</v>
      </c>
      <c r="S295" s="6">
        <v>400</v>
      </c>
      <c r="T295" s="6" t="s">
        <v>1338</v>
      </c>
      <c r="U295" s="74">
        <v>401000033</v>
      </c>
      <c r="V295" s="72" t="s">
        <v>1337</v>
      </c>
      <c r="W295" s="72" t="s">
        <v>1595</v>
      </c>
      <c r="X295" s="72" t="s">
        <v>234</v>
      </c>
      <c r="Y295" s="72" t="s">
        <v>233</v>
      </c>
      <c r="Z295" s="73">
        <v>918</v>
      </c>
      <c r="AA295" s="41">
        <v>11</v>
      </c>
      <c r="AB295" s="41">
        <v>1</v>
      </c>
      <c r="AC295" s="42" t="s">
        <v>1336</v>
      </c>
      <c r="AD295" s="73">
        <v>400</v>
      </c>
      <c r="AE295" s="43"/>
      <c r="AF295" s="44"/>
      <c r="AG295" s="45">
        <v>0</v>
      </c>
      <c r="AH295" s="44"/>
      <c r="AI295" s="45">
        <v>10404.299999999999</v>
      </c>
      <c r="AJ295" s="45">
        <v>0</v>
      </c>
      <c r="AK295" s="45">
        <v>0</v>
      </c>
      <c r="AL295" s="7">
        <v>600</v>
      </c>
      <c r="AM295" s="8"/>
    </row>
    <row r="296" spans="1:39" ht="66.75" customHeight="1" x14ac:dyDescent="0.2">
      <c r="A296" s="5"/>
      <c r="B296" s="76"/>
      <c r="C296" s="76"/>
      <c r="D296" s="76"/>
      <c r="E296" s="76"/>
      <c r="F296" s="77"/>
      <c r="G296" s="6"/>
      <c r="H296" s="6"/>
      <c r="I296" s="77"/>
      <c r="J296" s="4"/>
      <c r="K296" s="6"/>
      <c r="L296" s="6"/>
      <c r="M296" s="6"/>
      <c r="N296" s="77"/>
      <c r="O296" s="6"/>
      <c r="P296" s="6"/>
      <c r="Q296" s="6"/>
      <c r="R296" s="6"/>
      <c r="S296" s="6"/>
      <c r="T296" s="6"/>
      <c r="U296" s="102">
        <v>401000033</v>
      </c>
      <c r="V296" s="82" t="s">
        <v>1334</v>
      </c>
      <c r="W296" s="82" t="s">
        <v>235</v>
      </c>
      <c r="X296" s="82" t="s">
        <v>234</v>
      </c>
      <c r="Y296" s="82" t="s">
        <v>233</v>
      </c>
      <c r="Z296" s="105">
        <v>918</v>
      </c>
      <c r="AA296" s="107">
        <v>11</v>
      </c>
      <c r="AB296" s="107">
        <v>1</v>
      </c>
      <c r="AC296" s="42" t="s">
        <v>2144</v>
      </c>
      <c r="AD296" s="73">
        <v>400</v>
      </c>
      <c r="AE296" s="43"/>
      <c r="AF296" s="44"/>
      <c r="AG296" s="45">
        <v>0</v>
      </c>
      <c r="AH296" s="44"/>
      <c r="AI296" s="45">
        <v>22512.9</v>
      </c>
      <c r="AJ296" s="45">
        <v>0</v>
      </c>
      <c r="AK296" s="45">
        <v>0</v>
      </c>
      <c r="AL296" s="7"/>
      <c r="AM296" s="8"/>
    </row>
    <row r="297" spans="1:39" ht="60.75" customHeight="1" x14ac:dyDescent="0.2">
      <c r="A297" s="5"/>
      <c r="B297" s="76">
        <v>400000000</v>
      </c>
      <c r="C297" s="76">
        <v>401000000</v>
      </c>
      <c r="D297" s="76">
        <v>401000000</v>
      </c>
      <c r="E297" s="76">
        <v>401000000</v>
      </c>
      <c r="F297" s="77">
        <v>401000033</v>
      </c>
      <c r="G297" s="6">
        <v>918</v>
      </c>
      <c r="H297" s="6">
        <v>11</v>
      </c>
      <c r="I297" s="77">
        <v>1</v>
      </c>
      <c r="J297" s="4" t="s">
        <v>1333</v>
      </c>
      <c r="K297" s="6">
        <v>400</v>
      </c>
      <c r="L297" s="6"/>
      <c r="M297" s="6">
        <v>918898001</v>
      </c>
      <c r="N297" s="77" t="s">
        <v>1272</v>
      </c>
      <c r="O297" s="6" t="s">
        <v>1334</v>
      </c>
      <c r="P297" s="6" t="s">
        <v>22</v>
      </c>
      <c r="Q297" s="6" t="s">
        <v>22</v>
      </c>
      <c r="R297" s="6" t="s">
        <v>22</v>
      </c>
      <c r="S297" s="6">
        <v>400</v>
      </c>
      <c r="T297" s="6" t="s">
        <v>1335</v>
      </c>
      <c r="U297" s="103"/>
      <c r="V297" s="83"/>
      <c r="W297" s="83"/>
      <c r="X297" s="83"/>
      <c r="Y297" s="83"/>
      <c r="Z297" s="106"/>
      <c r="AA297" s="108"/>
      <c r="AB297" s="108"/>
      <c r="AC297" s="42" t="s">
        <v>1333</v>
      </c>
      <c r="AD297" s="73">
        <v>400</v>
      </c>
      <c r="AE297" s="43"/>
      <c r="AF297" s="44"/>
      <c r="AG297" s="45">
        <v>0</v>
      </c>
      <c r="AH297" s="44"/>
      <c r="AI297" s="45">
        <f>5543.1-1350.8</f>
        <v>4192.3</v>
      </c>
      <c r="AJ297" s="45">
        <v>18852.400000000001</v>
      </c>
      <c r="AK297" s="45">
        <v>10227.799999999999</v>
      </c>
      <c r="AL297" s="7">
        <v>600</v>
      </c>
      <c r="AM297" s="8"/>
    </row>
    <row r="298" spans="1:39" ht="132.75" customHeight="1" x14ac:dyDescent="0.2">
      <c r="A298" s="5"/>
      <c r="B298" s="76">
        <v>400000000</v>
      </c>
      <c r="C298" s="76">
        <v>401000000</v>
      </c>
      <c r="D298" s="76">
        <v>401000000</v>
      </c>
      <c r="E298" s="76">
        <v>401000000</v>
      </c>
      <c r="F298" s="77">
        <v>401000033</v>
      </c>
      <c r="G298" s="6">
        <v>918</v>
      </c>
      <c r="H298" s="6">
        <v>11</v>
      </c>
      <c r="I298" s="77">
        <v>1</v>
      </c>
      <c r="J298" s="4" t="s">
        <v>1330</v>
      </c>
      <c r="K298" s="6">
        <v>400</v>
      </c>
      <c r="L298" s="6"/>
      <c r="M298" s="6">
        <v>918899001</v>
      </c>
      <c r="N298" s="77" t="s">
        <v>1272</v>
      </c>
      <c r="O298" s="6" t="s">
        <v>1331</v>
      </c>
      <c r="P298" s="6" t="s">
        <v>22</v>
      </c>
      <c r="Q298" s="6" t="s">
        <v>22</v>
      </c>
      <c r="R298" s="6" t="s">
        <v>22</v>
      </c>
      <c r="S298" s="6">
        <v>400</v>
      </c>
      <c r="T298" s="6" t="s">
        <v>1332</v>
      </c>
      <c r="U298" s="74">
        <v>401000033</v>
      </c>
      <c r="V298" s="72" t="s">
        <v>1331</v>
      </c>
      <c r="W298" s="72" t="s">
        <v>1327</v>
      </c>
      <c r="X298" s="72" t="s">
        <v>2176</v>
      </c>
      <c r="Y298" s="72" t="s">
        <v>2177</v>
      </c>
      <c r="Z298" s="73">
        <v>918</v>
      </c>
      <c r="AA298" s="41">
        <v>11</v>
      </c>
      <c r="AB298" s="41">
        <v>1</v>
      </c>
      <c r="AC298" s="42" t="s">
        <v>1330</v>
      </c>
      <c r="AD298" s="73">
        <v>400</v>
      </c>
      <c r="AE298" s="43"/>
      <c r="AF298" s="44"/>
      <c r="AG298" s="45">
        <v>0</v>
      </c>
      <c r="AH298" s="44"/>
      <c r="AI298" s="45">
        <v>5984.3</v>
      </c>
      <c r="AJ298" s="45">
        <v>0</v>
      </c>
      <c r="AK298" s="45">
        <v>0</v>
      </c>
      <c r="AL298" s="7">
        <v>600</v>
      </c>
      <c r="AM298" s="8"/>
    </row>
    <row r="299" spans="1:39" ht="53.25" customHeight="1" x14ac:dyDescent="0.2">
      <c r="A299" s="5"/>
      <c r="B299" s="76"/>
      <c r="C299" s="76"/>
      <c r="D299" s="76"/>
      <c r="E299" s="76"/>
      <c r="F299" s="77"/>
      <c r="G299" s="6"/>
      <c r="H299" s="6"/>
      <c r="I299" s="77"/>
      <c r="J299" s="4"/>
      <c r="K299" s="6"/>
      <c r="L299" s="6"/>
      <c r="M299" s="6"/>
      <c r="N299" s="77"/>
      <c r="O299" s="6"/>
      <c r="P299" s="6"/>
      <c r="Q299" s="6"/>
      <c r="R299" s="6"/>
      <c r="S299" s="6"/>
      <c r="T299" s="6"/>
      <c r="U299" s="102">
        <v>401000033</v>
      </c>
      <c r="V299" s="82" t="s">
        <v>1264</v>
      </c>
      <c r="W299" s="82" t="s">
        <v>1327</v>
      </c>
      <c r="X299" s="82" t="s">
        <v>234</v>
      </c>
      <c r="Y299" s="82" t="s">
        <v>233</v>
      </c>
      <c r="Z299" s="105">
        <v>918</v>
      </c>
      <c r="AA299" s="107">
        <v>11</v>
      </c>
      <c r="AB299" s="107">
        <v>2</v>
      </c>
      <c r="AC299" s="109" t="s">
        <v>1308</v>
      </c>
      <c r="AD299" s="73">
        <v>200</v>
      </c>
      <c r="AE299" s="43"/>
      <c r="AF299" s="44"/>
      <c r="AG299" s="45">
        <v>0</v>
      </c>
      <c r="AH299" s="44"/>
      <c r="AI299" s="45">
        <v>663.2</v>
      </c>
      <c r="AJ299" s="45">
        <v>0</v>
      </c>
      <c r="AK299" s="45">
        <v>0</v>
      </c>
      <c r="AL299" s="7"/>
      <c r="AM299" s="8"/>
    </row>
    <row r="300" spans="1:39" ht="84.75" customHeight="1" x14ac:dyDescent="0.2">
      <c r="A300" s="5"/>
      <c r="B300" s="76">
        <v>400000000</v>
      </c>
      <c r="C300" s="76">
        <v>401000000</v>
      </c>
      <c r="D300" s="76">
        <v>401000000</v>
      </c>
      <c r="E300" s="76">
        <v>401000000</v>
      </c>
      <c r="F300" s="77">
        <v>401000033</v>
      </c>
      <c r="G300" s="6">
        <v>918</v>
      </c>
      <c r="H300" s="6">
        <v>11</v>
      </c>
      <c r="I300" s="77">
        <v>2</v>
      </c>
      <c r="J300" s="4" t="s">
        <v>1308</v>
      </c>
      <c r="K300" s="6">
        <v>400</v>
      </c>
      <c r="L300" s="6"/>
      <c r="M300" s="6">
        <v>918322003</v>
      </c>
      <c r="N300" s="77" t="s">
        <v>1272</v>
      </c>
      <c r="O300" s="6" t="s">
        <v>1264</v>
      </c>
      <c r="P300" s="6" t="s">
        <v>1327</v>
      </c>
      <c r="Q300" s="6" t="s">
        <v>234</v>
      </c>
      <c r="R300" s="6" t="s">
        <v>233</v>
      </c>
      <c r="S300" s="6">
        <v>400</v>
      </c>
      <c r="T300" s="6" t="s">
        <v>1329</v>
      </c>
      <c r="U300" s="103"/>
      <c r="V300" s="83"/>
      <c r="W300" s="83"/>
      <c r="X300" s="83"/>
      <c r="Y300" s="83"/>
      <c r="Z300" s="106"/>
      <c r="AA300" s="108"/>
      <c r="AB300" s="108"/>
      <c r="AC300" s="110"/>
      <c r="AD300" s="73">
        <v>400</v>
      </c>
      <c r="AE300" s="43"/>
      <c r="AF300" s="44"/>
      <c r="AG300" s="45">
        <v>592.6</v>
      </c>
      <c r="AH300" s="44"/>
      <c r="AI300" s="45">
        <v>0</v>
      </c>
      <c r="AJ300" s="45">
        <v>0</v>
      </c>
      <c r="AK300" s="45">
        <v>0</v>
      </c>
      <c r="AL300" s="7">
        <v>600</v>
      </c>
      <c r="AM300" s="8"/>
    </row>
    <row r="301" spans="1:39" ht="135" customHeight="1" x14ac:dyDescent="0.2">
      <c r="A301" s="5"/>
      <c r="B301" s="76">
        <v>400000000</v>
      </c>
      <c r="C301" s="76">
        <v>401000000</v>
      </c>
      <c r="D301" s="76">
        <v>401000000</v>
      </c>
      <c r="E301" s="76">
        <v>401000000</v>
      </c>
      <c r="F301" s="77">
        <v>401000033</v>
      </c>
      <c r="G301" s="6">
        <v>918</v>
      </c>
      <c r="H301" s="6">
        <v>11</v>
      </c>
      <c r="I301" s="77">
        <v>2</v>
      </c>
      <c r="J301" s="4" t="s">
        <v>1326</v>
      </c>
      <c r="K301" s="6">
        <v>400</v>
      </c>
      <c r="L301" s="6"/>
      <c r="M301" s="6">
        <v>918802001</v>
      </c>
      <c r="N301" s="77" t="s">
        <v>1272</v>
      </c>
      <c r="O301" s="6" t="s">
        <v>1324</v>
      </c>
      <c r="P301" s="6" t="s">
        <v>1327</v>
      </c>
      <c r="Q301" s="6" t="s">
        <v>234</v>
      </c>
      <c r="R301" s="6" t="s">
        <v>233</v>
      </c>
      <c r="S301" s="6">
        <v>400</v>
      </c>
      <c r="T301" s="6" t="s">
        <v>1328</v>
      </c>
      <c r="U301" s="74">
        <v>401000033</v>
      </c>
      <c r="V301" s="72" t="s">
        <v>1324</v>
      </c>
      <c r="W301" s="72" t="s">
        <v>1327</v>
      </c>
      <c r="X301" s="72" t="s">
        <v>234</v>
      </c>
      <c r="Y301" s="72" t="s">
        <v>233</v>
      </c>
      <c r="Z301" s="73">
        <v>918</v>
      </c>
      <c r="AA301" s="41">
        <v>11</v>
      </c>
      <c r="AB301" s="41">
        <v>2</v>
      </c>
      <c r="AC301" s="42" t="s">
        <v>1326</v>
      </c>
      <c r="AD301" s="73">
        <v>400</v>
      </c>
      <c r="AE301" s="43"/>
      <c r="AF301" s="44"/>
      <c r="AG301" s="45">
        <v>5682.6</v>
      </c>
      <c r="AH301" s="44"/>
      <c r="AI301" s="45">
        <v>0</v>
      </c>
      <c r="AJ301" s="45">
        <v>0</v>
      </c>
      <c r="AK301" s="45">
        <v>0</v>
      </c>
      <c r="AL301" s="7">
        <v>600</v>
      </c>
      <c r="AM301" s="8"/>
    </row>
    <row r="302" spans="1:39" ht="43.5" customHeight="1" x14ac:dyDescent="0.2">
      <c r="A302" s="5"/>
      <c r="B302" s="76">
        <v>400000000</v>
      </c>
      <c r="C302" s="76">
        <v>401000000</v>
      </c>
      <c r="D302" s="76">
        <v>401000000</v>
      </c>
      <c r="E302" s="76">
        <v>401000000</v>
      </c>
      <c r="F302" s="77">
        <v>401000033</v>
      </c>
      <c r="G302" s="6">
        <v>918</v>
      </c>
      <c r="H302" s="6">
        <v>11</v>
      </c>
      <c r="I302" s="77">
        <v>2</v>
      </c>
      <c r="J302" s="4" t="s">
        <v>1325</v>
      </c>
      <c r="K302" s="6">
        <v>400</v>
      </c>
      <c r="L302" s="6"/>
      <c r="M302" s="6">
        <v>918921001</v>
      </c>
      <c r="N302" s="77" t="s">
        <v>1272</v>
      </c>
      <c r="O302" s="6" t="s">
        <v>1324</v>
      </c>
      <c r="P302" s="6" t="s">
        <v>22</v>
      </c>
      <c r="Q302" s="6" t="s">
        <v>22</v>
      </c>
      <c r="R302" s="6" t="s">
        <v>22</v>
      </c>
      <c r="S302" s="6">
        <v>400</v>
      </c>
      <c r="T302" s="6" t="s">
        <v>1323</v>
      </c>
      <c r="U302" s="98">
        <v>401000033</v>
      </c>
      <c r="V302" s="93" t="s">
        <v>1324</v>
      </c>
      <c r="W302" s="82" t="s">
        <v>1327</v>
      </c>
      <c r="X302" s="82" t="s">
        <v>234</v>
      </c>
      <c r="Y302" s="82" t="s">
        <v>233</v>
      </c>
      <c r="Z302" s="80">
        <v>918</v>
      </c>
      <c r="AA302" s="41">
        <v>11</v>
      </c>
      <c r="AB302" s="41">
        <v>2</v>
      </c>
      <c r="AC302" s="42" t="s">
        <v>1325</v>
      </c>
      <c r="AD302" s="73">
        <v>400</v>
      </c>
      <c r="AE302" s="43"/>
      <c r="AF302" s="44"/>
      <c r="AG302" s="45">
        <v>0</v>
      </c>
      <c r="AH302" s="44"/>
      <c r="AI302" s="45">
        <v>0</v>
      </c>
      <c r="AJ302" s="45">
        <v>13343.1</v>
      </c>
      <c r="AK302" s="45">
        <v>0</v>
      </c>
      <c r="AL302" s="7">
        <v>600</v>
      </c>
      <c r="AM302" s="8"/>
    </row>
    <row r="303" spans="1:39" ht="89.25" customHeight="1" x14ac:dyDescent="0.2">
      <c r="A303" s="5"/>
      <c r="B303" s="76">
        <v>400000000</v>
      </c>
      <c r="C303" s="76">
        <v>401000000</v>
      </c>
      <c r="D303" s="76">
        <v>401000000</v>
      </c>
      <c r="E303" s="76">
        <v>401000000</v>
      </c>
      <c r="F303" s="77">
        <v>401000033</v>
      </c>
      <c r="G303" s="6">
        <v>918</v>
      </c>
      <c r="H303" s="6">
        <v>11</v>
      </c>
      <c r="I303" s="77">
        <v>2</v>
      </c>
      <c r="J303" s="4" t="s">
        <v>1322</v>
      </c>
      <c r="K303" s="6">
        <v>400</v>
      </c>
      <c r="L303" s="6"/>
      <c r="M303" s="6">
        <v>918921001</v>
      </c>
      <c r="N303" s="77" t="s">
        <v>1272</v>
      </c>
      <c r="O303" s="6" t="s">
        <v>1324</v>
      </c>
      <c r="P303" s="6" t="s">
        <v>22</v>
      </c>
      <c r="Q303" s="6" t="s">
        <v>22</v>
      </c>
      <c r="R303" s="6" t="s">
        <v>22</v>
      </c>
      <c r="S303" s="6">
        <v>400</v>
      </c>
      <c r="T303" s="6" t="s">
        <v>1323</v>
      </c>
      <c r="U303" s="98"/>
      <c r="V303" s="93"/>
      <c r="W303" s="83"/>
      <c r="X303" s="83"/>
      <c r="Y303" s="83"/>
      <c r="Z303" s="80"/>
      <c r="AA303" s="41">
        <v>11</v>
      </c>
      <c r="AB303" s="41">
        <v>2</v>
      </c>
      <c r="AC303" s="42" t="s">
        <v>1322</v>
      </c>
      <c r="AD303" s="73">
        <v>400</v>
      </c>
      <c r="AE303" s="43"/>
      <c r="AF303" s="44"/>
      <c r="AG303" s="45">
        <v>0</v>
      </c>
      <c r="AH303" s="44"/>
      <c r="AI303" s="45">
        <v>604.5</v>
      </c>
      <c r="AJ303" s="45">
        <v>0</v>
      </c>
      <c r="AK303" s="45">
        <v>0</v>
      </c>
      <c r="AL303" s="7">
        <v>600</v>
      </c>
      <c r="AM303" s="8"/>
    </row>
    <row r="304" spans="1:39" ht="95.25" customHeight="1" x14ac:dyDescent="0.2">
      <c r="A304" s="5"/>
      <c r="B304" s="76">
        <v>400000000</v>
      </c>
      <c r="C304" s="76">
        <v>401000000</v>
      </c>
      <c r="D304" s="76">
        <v>401000000</v>
      </c>
      <c r="E304" s="76">
        <v>401000000</v>
      </c>
      <c r="F304" s="77">
        <v>401000033</v>
      </c>
      <c r="G304" s="6">
        <v>923</v>
      </c>
      <c r="H304" s="6">
        <v>11</v>
      </c>
      <c r="I304" s="77">
        <v>1</v>
      </c>
      <c r="J304" s="4" t="s">
        <v>1308</v>
      </c>
      <c r="K304" s="6">
        <v>200</v>
      </c>
      <c r="L304" s="6"/>
      <c r="M304" s="6">
        <v>923434001</v>
      </c>
      <c r="N304" s="77" t="s">
        <v>1272</v>
      </c>
      <c r="O304" s="6" t="s">
        <v>1264</v>
      </c>
      <c r="P304" s="6" t="s">
        <v>1259</v>
      </c>
      <c r="Q304" s="6" t="s">
        <v>1305</v>
      </c>
      <c r="R304" s="6" t="s">
        <v>1257</v>
      </c>
      <c r="S304" s="6">
        <v>200</v>
      </c>
      <c r="T304" s="6" t="s">
        <v>1321</v>
      </c>
      <c r="U304" s="74">
        <v>401000033</v>
      </c>
      <c r="V304" s="72" t="s">
        <v>1264</v>
      </c>
      <c r="W304" s="72" t="s">
        <v>1259</v>
      </c>
      <c r="X304" s="72" t="s">
        <v>1305</v>
      </c>
      <c r="Y304" s="72" t="s">
        <v>1257</v>
      </c>
      <c r="Z304" s="73">
        <v>923</v>
      </c>
      <c r="AA304" s="41">
        <v>11</v>
      </c>
      <c r="AB304" s="41">
        <v>1</v>
      </c>
      <c r="AC304" s="42" t="s">
        <v>1308</v>
      </c>
      <c r="AD304" s="73">
        <v>200</v>
      </c>
      <c r="AE304" s="43"/>
      <c r="AF304" s="44"/>
      <c r="AG304" s="45">
        <v>1341.1</v>
      </c>
      <c r="AH304" s="44"/>
      <c r="AI304" s="45">
        <v>0</v>
      </c>
      <c r="AJ304" s="45">
        <v>0</v>
      </c>
      <c r="AK304" s="45">
        <v>0</v>
      </c>
      <c r="AL304" s="7">
        <v>600</v>
      </c>
      <c r="AM304" s="8"/>
    </row>
    <row r="305" spans="1:39" ht="93.75" customHeight="1" x14ac:dyDescent="0.2">
      <c r="A305" s="5"/>
      <c r="B305" s="76">
        <v>400000000</v>
      </c>
      <c r="C305" s="76">
        <v>401000000</v>
      </c>
      <c r="D305" s="76">
        <v>401000000</v>
      </c>
      <c r="E305" s="76">
        <v>401000000</v>
      </c>
      <c r="F305" s="77">
        <v>401000033</v>
      </c>
      <c r="G305" s="6">
        <v>929</v>
      </c>
      <c r="H305" s="6">
        <v>11</v>
      </c>
      <c r="I305" s="77">
        <v>1</v>
      </c>
      <c r="J305" s="4" t="s">
        <v>1256</v>
      </c>
      <c r="K305" s="6">
        <v>600</v>
      </c>
      <c r="L305" s="6"/>
      <c r="M305" s="6">
        <v>929228005</v>
      </c>
      <c r="N305" s="77" t="s">
        <v>1272</v>
      </c>
      <c r="O305" s="6" t="s">
        <v>1260</v>
      </c>
      <c r="P305" s="6" t="s">
        <v>1259</v>
      </c>
      <c r="Q305" s="6" t="s">
        <v>1302</v>
      </c>
      <c r="R305" s="6" t="s">
        <v>1257</v>
      </c>
      <c r="S305" s="6">
        <v>600</v>
      </c>
      <c r="T305" s="6" t="s">
        <v>1303</v>
      </c>
      <c r="U305" s="74">
        <v>401000033</v>
      </c>
      <c r="V305" s="72" t="s">
        <v>1260</v>
      </c>
      <c r="W305" s="72" t="s">
        <v>1259</v>
      </c>
      <c r="X305" s="72" t="s">
        <v>1302</v>
      </c>
      <c r="Y305" s="72" t="s">
        <v>1257</v>
      </c>
      <c r="Z305" s="73">
        <v>929</v>
      </c>
      <c r="AA305" s="41">
        <v>11</v>
      </c>
      <c r="AB305" s="41">
        <v>1</v>
      </c>
      <c r="AC305" s="42" t="s">
        <v>1256</v>
      </c>
      <c r="AD305" s="73">
        <v>600</v>
      </c>
      <c r="AE305" s="43"/>
      <c r="AF305" s="44"/>
      <c r="AG305" s="45">
        <v>414501.8</v>
      </c>
      <c r="AH305" s="44"/>
      <c r="AI305" s="45">
        <f>410518.2+55876.3</f>
        <v>466394.5</v>
      </c>
      <c r="AJ305" s="45">
        <f>426859.7+55876.3</f>
        <v>482736</v>
      </c>
      <c r="AK305" s="45">
        <f>427308.5+55876.3</f>
        <v>483184.8</v>
      </c>
      <c r="AL305" s="7">
        <v>600</v>
      </c>
      <c r="AM305" s="8"/>
    </row>
    <row r="306" spans="1:39" ht="96.75" customHeight="1" x14ac:dyDescent="0.2">
      <c r="A306" s="5"/>
      <c r="B306" s="76">
        <v>400000000</v>
      </c>
      <c r="C306" s="76">
        <v>401000000</v>
      </c>
      <c r="D306" s="76">
        <v>401000000</v>
      </c>
      <c r="E306" s="76">
        <v>401000000</v>
      </c>
      <c r="F306" s="77">
        <v>401000033</v>
      </c>
      <c r="G306" s="6">
        <v>929</v>
      </c>
      <c r="H306" s="6">
        <v>11</v>
      </c>
      <c r="I306" s="77">
        <v>1</v>
      </c>
      <c r="J306" s="4" t="s">
        <v>1318</v>
      </c>
      <c r="K306" s="6">
        <v>600</v>
      </c>
      <c r="L306" s="6"/>
      <c r="M306" s="6">
        <v>929596001</v>
      </c>
      <c r="N306" s="77" t="s">
        <v>1272</v>
      </c>
      <c r="O306" s="6" t="s">
        <v>1264</v>
      </c>
      <c r="P306" s="6" t="s">
        <v>1259</v>
      </c>
      <c r="Q306" s="6" t="s">
        <v>1319</v>
      </c>
      <c r="R306" s="6" t="s">
        <v>1257</v>
      </c>
      <c r="S306" s="6">
        <v>600</v>
      </c>
      <c r="T306" s="6" t="s">
        <v>1320</v>
      </c>
      <c r="U306" s="74">
        <v>401000033</v>
      </c>
      <c r="V306" s="72" t="s">
        <v>1264</v>
      </c>
      <c r="W306" s="72" t="s">
        <v>1259</v>
      </c>
      <c r="X306" s="72" t="s">
        <v>1319</v>
      </c>
      <c r="Y306" s="72" t="s">
        <v>1257</v>
      </c>
      <c r="Z306" s="73">
        <v>929</v>
      </c>
      <c r="AA306" s="41">
        <v>11</v>
      </c>
      <c r="AB306" s="41">
        <v>1</v>
      </c>
      <c r="AC306" s="42" t="s">
        <v>1318</v>
      </c>
      <c r="AD306" s="73">
        <v>600</v>
      </c>
      <c r="AE306" s="43"/>
      <c r="AF306" s="44"/>
      <c r="AG306" s="45">
        <v>77647.8</v>
      </c>
      <c r="AH306" s="44"/>
      <c r="AI306" s="45">
        <f>72450.5-55876.3</f>
        <v>16574.199999999997</v>
      </c>
      <c r="AJ306" s="45">
        <f>82897.3-55876.3</f>
        <v>27021</v>
      </c>
      <c r="AK306" s="45">
        <f>82897.3-55876.3</f>
        <v>27021</v>
      </c>
      <c r="AL306" s="7">
        <v>600</v>
      </c>
      <c r="AM306" s="8"/>
    </row>
    <row r="307" spans="1:39" ht="51" customHeight="1" x14ac:dyDescent="0.2">
      <c r="A307" s="5"/>
      <c r="B307" s="76">
        <v>400000000</v>
      </c>
      <c r="C307" s="76">
        <v>401000000</v>
      </c>
      <c r="D307" s="76">
        <v>401000000</v>
      </c>
      <c r="E307" s="76">
        <v>401000000</v>
      </c>
      <c r="F307" s="77">
        <v>401000033</v>
      </c>
      <c r="G307" s="6">
        <v>929</v>
      </c>
      <c r="H307" s="6">
        <v>11</v>
      </c>
      <c r="I307" s="77">
        <v>1</v>
      </c>
      <c r="J307" s="4" t="s">
        <v>1317</v>
      </c>
      <c r="K307" s="6">
        <v>600</v>
      </c>
      <c r="L307" s="6"/>
      <c r="M307" s="6">
        <v>929656002</v>
      </c>
      <c r="N307" s="77" t="s">
        <v>1272</v>
      </c>
      <c r="O307" s="6" t="s">
        <v>1316</v>
      </c>
      <c r="P307" s="6" t="s">
        <v>1259</v>
      </c>
      <c r="Q307" s="6" t="s">
        <v>1315</v>
      </c>
      <c r="R307" s="6" t="s">
        <v>1257</v>
      </c>
      <c r="S307" s="6">
        <v>600</v>
      </c>
      <c r="T307" s="6" t="s">
        <v>1314</v>
      </c>
      <c r="U307" s="98">
        <v>401000033</v>
      </c>
      <c r="V307" s="93" t="s">
        <v>1316</v>
      </c>
      <c r="W307" s="93" t="s">
        <v>1259</v>
      </c>
      <c r="X307" s="93" t="s">
        <v>1315</v>
      </c>
      <c r="Y307" s="93" t="s">
        <v>1257</v>
      </c>
      <c r="Z307" s="80">
        <v>929</v>
      </c>
      <c r="AA307" s="41">
        <v>11</v>
      </c>
      <c r="AB307" s="41">
        <v>1</v>
      </c>
      <c r="AC307" s="42" t="s">
        <v>1317</v>
      </c>
      <c r="AD307" s="73">
        <v>600</v>
      </c>
      <c r="AE307" s="43"/>
      <c r="AF307" s="44"/>
      <c r="AG307" s="45">
        <v>2869.8</v>
      </c>
      <c r="AH307" s="44"/>
      <c r="AI307" s="45">
        <v>3018.4</v>
      </c>
      <c r="AJ307" s="45">
        <v>3018.4</v>
      </c>
      <c r="AK307" s="45">
        <v>3018.4</v>
      </c>
      <c r="AL307" s="7">
        <v>600</v>
      </c>
      <c r="AM307" s="8"/>
    </row>
    <row r="308" spans="1:39" ht="42.75" customHeight="1" x14ac:dyDescent="0.2">
      <c r="A308" s="5"/>
      <c r="B308" s="76">
        <v>400000000</v>
      </c>
      <c r="C308" s="76">
        <v>401000000</v>
      </c>
      <c r="D308" s="76">
        <v>401000000</v>
      </c>
      <c r="E308" s="76">
        <v>401000000</v>
      </c>
      <c r="F308" s="77">
        <v>401000033</v>
      </c>
      <c r="G308" s="6">
        <v>929</v>
      </c>
      <c r="H308" s="6">
        <v>11</v>
      </c>
      <c r="I308" s="77">
        <v>1</v>
      </c>
      <c r="J308" s="4" t="s">
        <v>1313</v>
      </c>
      <c r="K308" s="6">
        <v>600</v>
      </c>
      <c r="L308" s="6"/>
      <c r="M308" s="6">
        <v>929656001</v>
      </c>
      <c r="N308" s="77" t="s">
        <v>1272</v>
      </c>
      <c r="O308" s="6" t="s">
        <v>1316</v>
      </c>
      <c r="P308" s="6" t="s">
        <v>1259</v>
      </c>
      <c r="Q308" s="6" t="s">
        <v>1315</v>
      </c>
      <c r="R308" s="6" t="s">
        <v>1257</v>
      </c>
      <c r="S308" s="6">
        <v>600</v>
      </c>
      <c r="T308" s="6" t="s">
        <v>1314</v>
      </c>
      <c r="U308" s="98"/>
      <c r="V308" s="93"/>
      <c r="W308" s="93"/>
      <c r="X308" s="93"/>
      <c r="Y308" s="93"/>
      <c r="Z308" s="80"/>
      <c r="AA308" s="41">
        <v>11</v>
      </c>
      <c r="AB308" s="41">
        <v>1</v>
      </c>
      <c r="AC308" s="42" t="s">
        <v>1313</v>
      </c>
      <c r="AD308" s="73">
        <v>600</v>
      </c>
      <c r="AE308" s="43"/>
      <c r="AF308" s="44"/>
      <c r="AG308" s="45">
        <v>41.4</v>
      </c>
      <c r="AH308" s="44"/>
      <c r="AI308" s="45">
        <v>0</v>
      </c>
      <c r="AJ308" s="45">
        <v>0</v>
      </c>
      <c r="AK308" s="45">
        <v>0</v>
      </c>
      <c r="AL308" s="7">
        <v>600</v>
      </c>
      <c r="AM308" s="8"/>
    </row>
    <row r="309" spans="1:39" ht="98.25" customHeight="1" x14ac:dyDescent="0.2">
      <c r="A309" s="5"/>
      <c r="B309" s="76">
        <v>400000000</v>
      </c>
      <c r="C309" s="76">
        <v>401000000</v>
      </c>
      <c r="D309" s="76">
        <v>401000000</v>
      </c>
      <c r="E309" s="76">
        <v>401000000</v>
      </c>
      <c r="F309" s="77">
        <v>401000033</v>
      </c>
      <c r="G309" s="6">
        <v>929</v>
      </c>
      <c r="H309" s="6">
        <v>11</v>
      </c>
      <c r="I309" s="77">
        <v>1</v>
      </c>
      <c r="J309" s="4" t="s">
        <v>1312</v>
      </c>
      <c r="K309" s="6">
        <v>600</v>
      </c>
      <c r="L309" s="6"/>
      <c r="M309" s="6">
        <v>929230003</v>
      </c>
      <c r="N309" s="77" t="s">
        <v>1272</v>
      </c>
      <c r="O309" s="6" t="s">
        <v>1264</v>
      </c>
      <c r="P309" s="6" t="s">
        <v>1259</v>
      </c>
      <c r="Q309" s="6" t="s">
        <v>1300</v>
      </c>
      <c r="R309" s="6" t="s">
        <v>1257</v>
      </c>
      <c r="S309" s="6">
        <v>600</v>
      </c>
      <c r="T309" s="6" t="s">
        <v>1301</v>
      </c>
      <c r="U309" s="74">
        <v>401000033</v>
      </c>
      <c r="V309" s="72" t="s">
        <v>1264</v>
      </c>
      <c r="W309" s="72" t="s">
        <v>1259</v>
      </c>
      <c r="X309" s="72" t="s">
        <v>1300</v>
      </c>
      <c r="Y309" s="72" t="s">
        <v>1257</v>
      </c>
      <c r="Z309" s="73">
        <v>929</v>
      </c>
      <c r="AA309" s="41">
        <v>11</v>
      </c>
      <c r="AB309" s="41">
        <v>1</v>
      </c>
      <c r="AC309" s="42" t="s">
        <v>1312</v>
      </c>
      <c r="AD309" s="73">
        <v>600</v>
      </c>
      <c r="AE309" s="43"/>
      <c r="AF309" s="44"/>
      <c r="AG309" s="45">
        <v>9657.6</v>
      </c>
      <c r="AH309" s="44"/>
      <c r="AI309" s="45">
        <v>8260</v>
      </c>
      <c r="AJ309" s="45">
        <v>0</v>
      </c>
      <c r="AK309" s="45">
        <v>0</v>
      </c>
      <c r="AL309" s="7">
        <v>600</v>
      </c>
      <c r="AM309" s="8"/>
    </row>
    <row r="310" spans="1:39" ht="98.25" customHeight="1" x14ac:dyDescent="0.2">
      <c r="A310" s="5"/>
      <c r="B310" s="76">
        <v>400000000</v>
      </c>
      <c r="C310" s="76">
        <v>401000000</v>
      </c>
      <c r="D310" s="76">
        <v>401000000</v>
      </c>
      <c r="E310" s="76">
        <v>401000000</v>
      </c>
      <c r="F310" s="77">
        <v>401000033</v>
      </c>
      <c r="G310" s="6">
        <v>929</v>
      </c>
      <c r="H310" s="6">
        <v>11</v>
      </c>
      <c r="I310" s="77">
        <v>1</v>
      </c>
      <c r="J310" s="4" t="s">
        <v>1309</v>
      </c>
      <c r="K310" s="6">
        <v>600</v>
      </c>
      <c r="L310" s="6"/>
      <c r="M310" s="6">
        <v>929715001</v>
      </c>
      <c r="N310" s="77" t="s">
        <v>1272</v>
      </c>
      <c r="O310" s="6" t="s">
        <v>1037</v>
      </c>
      <c r="P310" s="6" t="s">
        <v>1259</v>
      </c>
      <c r="Q310" s="6" t="s">
        <v>1310</v>
      </c>
      <c r="R310" s="6" t="s">
        <v>1257</v>
      </c>
      <c r="S310" s="6">
        <v>600</v>
      </c>
      <c r="T310" s="6" t="s">
        <v>1311</v>
      </c>
      <c r="U310" s="74">
        <v>401000033</v>
      </c>
      <c r="V310" s="72" t="s">
        <v>1037</v>
      </c>
      <c r="W310" s="72" t="s">
        <v>1259</v>
      </c>
      <c r="X310" s="72" t="s">
        <v>1310</v>
      </c>
      <c r="Y310" s="72" t="s">
        <v>1257</v>
      </c>
      <c r="Z310" s="73">
        <v>929</v>
      </c>
      <c r="AA310" s="41">
        <v>11</v>
      </c>
      <c r="AB310" s="41">
        <v>1</v>
      </c>
      <c r="AC310" s="42" t="s">
        <v>1309</v>
      </c>
      <c r="AD310" s="73">
        <v>600</v>
      </c>
      <c r="AE310" s="43"/>
      <c r="AF310" s="44"/>
      <c r="AG310" s="45">
        <v>6100</v>
      </c>
      <c r="AH310" s="44"/>
      <c r="AI310" s="45">
        <v>0</v>
      </c>
      <c r="AJ310" s="45">
        <v>0</v>
      </c>
      <c r="AK310" s="45">
        <v>0</v>
      </c>
      <c r="AL310" s="7">
        <v>600</v>
      </c>
      <c r="AM310" s="8"/>
    </row>
    <row r="311" spans="1:39" ht="105" customHeight="1" x14ac:dyDescent="0.2">
      <c r="A311" s="5"/>
      <c r="B311" s="76">
        <v>400000000</v>
      </c>
      <c r="C311" s="76">
        <v>401000000</v>
      </c>
      <c r="D311" s="76">
        <v>401000000</v>
      </c>
      <c r="E311" s="76">
        <v>401000000</v>
      </c>
      <c r="F311" s="77">
        <v>401000033</v>
      </c>
      <c r="G311" s="6">
        <v>929</v>
      </c>
      <c r="H311" s="6">
        <v>11</v>
      </c>
      <c r="I311" s="77">
        <v>1</v>
      </c>
      <c r="J311" s="4" t="s">
        <v>1296</v>
      </c>
      <c r="K311" s="6">
        <v>600</v>
      </c>
      <c r="L311" s="6"/>
      <c r="M311" s="6">
        <v>929837001</v>
      </c>
      <c r="N311" s="77" t="s">
        <v>1272</v>
      </c>
      <c r="O311" s="6" t="s">
        <v>1298</v>
      </c>
      <c r="P311" s="6" t="s">
        <v>1259</v>
      </c>
      <c r="Q311" s="6" t="s">
        <v>1297</v>
      </c>
      <c r="R311" s="6" t="s">
        <v>1257</v>
      </c>
      <c r="S311" s="6">
        <v>600</v>
      </c>
      <c r="T311" s="6" t="s">
        <v>1299</v>
      </c>
      <c r="U311" s="74">
        <v>401000033</v>
      </c>
      <c r="V311" s="72" t="s">
        <v>1298</v>
      </c>
      <c r="W311" s="72" t="s">
        <v>1259</v>
      </c>
      <c r="X311" s="72" t="s">
        <v>1297</v>
      </c>
      <c r="Y311" s="72" t="s">
        <v>1257</v>
      </c>
      <c r="Z311" s="73">
        <v>929</v>
      </c>
      <c r="AA311" s="41">
        <v>11</v>
      </c>
      <c r="AB311" s="41">
        <v>1</v>
      </c>
      <c r="AC311" s="42" t="s">
        <v>1296</v>
      </c>
      <c r="AD311" s="73">
        <v>600</v>
      </c>
      <c r="AE311" s="43"/>
      <c r="AF311" s="44"/>
      <c r="AG311" s="45">
        <v>5120</v>
      </c>
      <c r="AH311" s="44"/>
      <c r="AI311" s="45">
        <v>5120</v>
      </c>
      <c r="AJ311" s="45">
        <v>0</v>
      </c>
      <c r="AK311" s="45">
        <v>0</v>
      </c>
      <c r="AL311" s="7">
        <v>600</v>
      </c>
      <c r="AM311" s="8"/>
    </row>
    <row r="312" spans="1:39" ht="100.5" customHeight="1" x14ac:dyDescent="0.2">
      <c r="A312" s="5"/>
      <c r="B312" s="76">
        <v>400000000</v>
      </c>
      <c r="C312" s="76">
        <v>401000000</v>
      </c>
      <c r="D312" s="76">
        <v>401000000</v>
      </c>
      <c r="E312" s="76">
        <v>401000000</v>
      </c>
      <c r="F312" s="77">
        <v>401000033</v>
      </c>
      <c r="G312" s="6">
        <v>929</v>
      </c>
      <c r="H312" s="6">
        <v>11</v>
      </c>
      <c r="I312" s="77">
        <v>1</v>
      </c>
      <c r="J312" s="4" t="s">
        <v>1304</v>
      </c>
      <c r="K312" s="6">
        <v>600</v>
      </c>
      <c r="L312" s="6"/>
      <c r="M312" s="6">
        <v>929859001</v>
      </c>
      <c r="N312" s="77" t="s">
        <v>1272</v>
      </c>
      <c r="O312" s="6" t="s">
        <v>1306</v>
      </c>
      <c r="P312" s="6" t="s">
        <v>1259</v>
      </c>
      <c r="Q312" s="6" t="s">
        <v>1305</v>
      </c>
      <c r="R312" s="6" t="s">
        <v>1257</v>
      </c>
      <c r="S312" s="6">
        <v>600</v>
      </c>
      <c r="T312" s="6" t="s">
        <v>1307</v>
      </c>
      <c r="U312" s="74">
        <v>401000033</v>
      </c>
      <c r="V312" s="72" t="s">
        <v>1306</v>
      </c>
      <c r="W312" s="72" t="s">
        <v>1259</v>
      </c>
      <c r="X312" s="72" t="s">
        <v>1305</v>
      </c>
      <c r="Y312" s="72" t="s">
        <v>1257</v>
      </c>
      <c r="Z312" s="73">
        <v>929</v>
      </c>
      <c r="AA312" s="41">
        <v>11</v>
      </c>
      <c r="AB312" s="41">
        <v>1</v>
      </c>
      <c r="AC312" s="42" t="s">
        <v>1304</v>
      </c>
      <c r="AD312" s="73">
        <v>600</v>
      </c>
      <c r="AE312" s="43"/>
      <c r="AF312" s="44"/>
      <c r="AG312" s="45">
        <v>0</v>
      </c>
      <c r="AH312" s="44"/>
      <c r="AI312" s="45">
        <f>81834+24550.2</f>
        <v>106384.2</v>
      </c>
      <c r="AJ312" s="45">
        <v>0</v>
      </c>
      <c r="AK312" s="45">
        <v>0</v>
      </c>
      <c r="AL312" s="7">
        <v>600</v>
      </c>
      <c r="AM312" s="8"/>
    </row>
    <row r="313" spans="1:39" ht="98.25" customHeight="1" x14ac:dyDescent="0.2">
      <c r="A313" s="5"/>
      <c r="B313" s="76">
        <v>400000000</v>
      </c>
      <c r="C313" s="76">
        <v>401000000</v>
      </c>
      <c r="D313" s="76">
        <v>401000000</v>
      </c>
      <c r="E313" s="76">
        <v>401000000</v>
      </c>
      <c r="F313" s="77">
        <v>401000033</v>
      </c>
      <c r="G313" s="6">
        <v>929</v>
      </c>
      <c r="H313" s="6">
        <v>11</v>
      </c>
      <c r="I313" s="77">
        <v>2</v>
      </c>
      <c r="J313" s="4" t="s">
        <v>1256</v>
      </c>
      <c r="K313" s="6">
        <v>600</v>
      </c>
      <c r="L313" s="6"/>
      <c r="M313" s="6">
        <v>929228005</v>
      </c>
      <c r="N313" s="77" t="s">
        <v>1272</v>
      </c>
      <c r="O313" s="6" t="s">
        <v>1260</v>
      </c>
      <c r="P313" s="6" t="s">
        <v>1259</v>
      </c>
      <c r="Q313" s="6" t="s">
        <v>1302</v>
      </c>
      <c r="R313" s="6" t="s">
        <v>1257</v>
      </c>
      <c r="S313" s="6">
        <v>600</v>
      </c>
      <c r="T313" s="6" t="s">
        <v>1303</v>
      </c>
      <c r="U313" s="74">
        <v>401000033</v>
      </c>
      <c r="V313" s="72" t="s">
        <v>1260</v>
      </c>
      <c r="W313" s="72" t="s">
        <v>1259</v>
      </c>
      <c r="X313" s="72" t="s">
        <v>1302</v>
      </c>
      <c r="Y313" s="72" t="s">
        <v>1257</v>
      </c>
      <c r="Z313" s="73">
        <v>929</v>
      </c>
      <c r="AA313" s="41">
        <v>11</v>
      </c>
      <c r="AB313" s="41">
        <v>2</v>
      </c>
      <c r="AC313" s="42" t="s">
        <v>1256</v>
      </c>
      <c r="AD313" s="73">
        <v>600</v>
      </c>
      <c r="AE313" s="43"/>
      <c r="AF313" s="44"/>
      <c r="AG313" s="45">
        <v>35399.5</v>
      </c>
      <c r="AH313" s="44"/>
      <c r="AI313" s="45">
        <v>57188.4</v>
      </c>
      <c r="AJ313" s="45">
        <v>57878.400000000001</v>
      </c>
      <c r="AK313" s="45">
        <v>57878.400000000001</v>
      </c>
      <c r="AL313" s="7">
        <v>600</v>
      </c>
      <c r="AM313" s="8"/>
    </row>
    <row r="314" spans="1:39" ht="94.5" customHeight="1" x14ac:dyDescent="0.2">
      <c r="A314" s="5"/>
      <c r="B314" s="76">
        <v>400000000</v>
      </c>
      <c r="C314" s="76">
        <v>401000000</v>
      </c>
      <c r="D314" s="76">
        <v>401000000</v>
      </c>
      <c r="E314" s="76">
        <v>401000000</v>
      </c>
      <c r="F314" s="77">
        <v>401000033</v>
      </c>
      <c r="G314" s="6">
        <v>929</v>
      </c>
      <c r="H314" s="6">
        <v>11</v>
      </c>
      <c r="I314" s="77">
        <v>2</v>
      </c>
      <c r="J314" s="4" t="s">
        <v>1262</v>
      </c>
      <c r="K314" s="6">
        <v>600</v>
      </c>
      <c r="L314" s="6"/>
      <c r="M314" s="6">
        <v>929230003</v>
      </c>
      <c r="N314" s="77" t="s">
        <v>1272</v>
      </c>
      <c r="O314" s="6" t="s">
        <v>1264</v>
      </c>
      <c r="P314" s="6" t="s">
        <v>1259</v>
      </c>
      <c r="Q314" s="6" t="s">
        <v>1300</v>
      </c>
      <c r="R314" s="6" t="s">
        <v>1257</v>
      </c>
      <c r="S314" s="6">
        <v>600</v>
      </c>
      <c r="T314" s="6" t="s">
        <v>1301</v>
      </c>
      <c r="U314" s="74">
        <v>401000033</v>
      </c>
      <c r="V314" s="72" t="s">
        <v>1264</v>
      </c>
      <c r="W314" s="72" t="s">
        <v>1259</v>
      </c>
      <c r="X314" s="72" t="s">
        <v>1300</v>
      </c>
      <c r="Y314" s="72" t="s">
        <v>1257</v>
      </c>
      <c r="Z314" s="73">
        <v>929</v>
      </c>
      <c r="AA314" s="41">
        <v>11</v>
      </c>
      <c r="AB314" s="41">
        <v>2</v>
      </c>
      <c r="AC314" s="42" t="s">
        <v>1262</v>
      </c>
      <c r="AD314" s="73">
        <v>600</v>
      </c>
      <c r="AE314" s="43"/>
      <c r="AF314" s="44"/>
      <c r="AG314" s="45">
        <v>10297.5</v>
      </c>
      <c r="AH314" s="44"/>
      <c r="AI314" s="45">
        <v>0</v>
      </c>
      <c r="AJ314" s="45">
        <v>0</v>
      </c>
      <c r="AK314" s="45">
        <v>0</v>
      </c>
      <c r="AL314" s="7">
        <v>600</v>
      </c>
      <c r="AM314" s="8"/>
    </row>
    <row r="315" spans="1:39" ht="67.5" customHeight="1" x14ac:dyDescent="0.2">
      <c r="A315" s="5"/>
      <c r="B315" s="76">
        <v>400000000</v>
      </c>
      <c r="C315" s="76">
        <v>401000000</v>
      </c>
      <c r="D315" s="76">
        <v>401000000</v>
      </c>
      <c r="E315" s="76">
        <v>401000000</v>
      </c>
      <c r="F315" s="77">
        <v>401000033</v>
      </c>
      <c r="G315" s="6">
        <v>929</v>
      </c>
      <c r="H315" s="6">
        <v>11</v>
      </c>
      <c r="I315" s="77">
        <v>5</v>
      </c>
      <c r="J315" s="4" t="s">
        <v>1290</v>
      </c>
      <c r="K315" s="6">
        <v>600</v>
      </c>
      <c r="L315" s="6"/>
      <c r="M315" s="6">
        <v>929916221</v>
      </c>
      <c r="N315" s="77" t="s">
        <v>1272</v>
      </c>
      <c r="O315" s="6" t="s">
        <v>1294</v>
      </c>
      <c r="P315" s="6" t="s">
        <v>1293</v>
      </c>
      <c r="Q315" s="6" t="s">
        <v>1292</v>
      </c>
      <c r="R315" s="6" t="s">
        <v>1291</v>
      </c>
      <c r="S315" s="6">
        <v>600</v>
      </c>
      <c r="T315" s="6" t="s">
        <v>1295</v>
      </c>
      <c r="U315" s="74">
        <v>401000033</v>
      </c>
      <c r="V315" s="72" t="s">
        <v>1294</v>
      </c>
      <c r="W315" s="72" t="s">
        <v>1293</v>
      </c>
      <c r="X315" s="72" t="s">
        <v>1292</v>
      </c>
      <c r="Y315" s="72" t="s">
        <v>1291</v>
      </c>
      <c r="Z315" s="73">
        <v>929</v>
      </c>
      <c r="AA315" s="41">
        <v>11</v>
      </c>
      <c r="AB315" s="41">
        <v>5</v>
      </c>
      <c r="AC315" s="42" t="s">
        <v>1290</v>
      </c>
      <c r="AD315" s="73">
        <v>600</v>
      </c>
      <c r="AE315" s="43"/>
      <c r="AF315" s="44"/>
      <c r="AG315" s="45">
        <v>0</v>
      </c>
      <c r="AH315" s="44"/>
      <c r="AI315" s="45">
        <v>4500</v>
      </c>
      <c r="AJ315" s="45">
        <v>4500</v>
      </c>
      <c r="AK315" s="45">
        <v>4500</v>
      </c>
      <c r="AL315" s="7">
        <v>600</v>
      </c>
      <c r="AM315" s="8"/>
    </row>
    <row r="316" spans="1:39" ht="208.5" customHeight="1" x14ac:dyDescent="0.2">
      <c r="A316" s="5"/>
      <c r="B316" s="76">
        <v>400000000</v>
      </c>
      <c r="C316" s="76">
        <v>401000000</v>
      </c>
      <c r="D316" s="76">
        <v>401000000</v>
      </c>
      <c r="E316" s="76">
        <v>401000000</v>
      </c>
      <c r="F316" s="77">
        <v>401000033</v>
      </c>
      <c r="G316" s="6">
        <v>929</v>
      </c>
      <c r="H316" s="6">
        <v>11</v>
      </c>
      <c r="I316" s="77">
        <v>5</v>
      </c>
      <c r="J316" s="4" t="s">
        <v>1280</v>
      </c>
      <c r="K316" s="6">
        <v>100</v>
      </c>
      <c r="L316" s="6"/>
      <c r="M316" s="6">
        <v>929227001</v>
      </c>
      <c r="N316" s="77" t="s">
        <v>1272</v>
      </c>
      <c r="O316" s="6" t="s">
        <v>1285</v>
      </c>
      <c r="P316" s="6" t="s">
        <v>1288</v>
      </c>
      <c r="Q316" s="6" t="s">
        <v>1287</v>
      </c>
      <c r="R316" s="6" t="s">
        <v>1286</v>
      </c>
      <c r="S316" s="6">
        <v>100</v>
      </c>
      <c r="T316" s="6" t="s">
        <v>1289</v>
      </c>
      <c r="U316" s="74">
        <v>401000033</v>
      </c>
      <c r="V316" s="72" t="s">
        <v>1285</v>
      </c>
      <c r="W316" s="72" t="s">
        <v>1288</v>
      </c>
      <c r="X316" s="72" t="s">
        <v>1287</v>
      </c>
      <c r="Y316" s="72" t="s">
        <v>1286</v>
      </c>
      <c r="Z316" s="73">
        <v>929</v>
      </c>
      <c r="AA316" s="41">
        <v>11</v>
      </c>
      <c r="AB316" s="41">
        <v>5</v>
      </c>
      <c r="AC316" s="42" t="s">
        <v>1280</v>
      </c>
      <c r="AD316" s="73">
        <v>100</v>
      </c>
      <c r="AE316" s="43"/>
      <c r="AF316" s="44"/>
      <c r="AG316" s="45">
        <v>16472.5</v>
      </c>
      <c r="AH316" s="44"/>
      <c r="AI316" s="45">
        <v>17040.099999999999</v>
      </c>
      <c r="AJ316" s="45">
        <v>17543.400000000001</v>
      </c>
      <c r="AK316" s="45">
        <v>17543.400000000001</v>
      </c>
      <c r="AL316" s="7">
        <v>600</v>
      </c>
      <c r="AM316" s="8"/>
    </row>
    <row r="317" spans="1:39" ht="52.5" customHeight="1" x14ac:dyDescent="0.2">
      <c r="A317" s="5"/>
      <c r="B317" s="76">
        <v>400000000</v>
      </c>
      <c r="C317" s="76">
        <v>401000000</v>
      </c>
      <c r="D317" s="76">
        <v>401000000</v>
      </c>
      <c r="E317" s="76">
        <v>401000000</v>
      </c>
      <c r="F317" s="77">
        <v>401000033</v>
      </c>
      <c r="G317" s="6">
        <v>929</v>
      </c>
      <c r="H317" s="6">
        <v>11</v>
      </c>
      <c r="I317" s="77">
        <v>5</v>
      </c>
      <c r="J317" s="4" t="s">
        <v>1280</v>
      </c>
      <c r="K317" s="6">
        <v>200</v>
      </c>
      <c r="L317" s="6"/>
      <c r="M317" s="6">
        <v>929227002</v>
      </c>
      <c r="N317" s="77" t="s">
        <v>1272</v>
      </c>
      <c r="O317" s="6" t="s">
        <v>1285</v>
      </c>
      <c r="P317" s="6" t="s">
        <v>1284</v>
      </c>
      <c r="Q317" s="6" t="s">
        <v>1283</v>
      </c>
      <c r="R317" s="6" t="s">
        <v>1282</v>
      </c>
      <c r="S317" s="6">
        <v>200</v>
      </c>
      <c r="T317" s="6" t="s">
        <v>1281</v>
      </c>
      <c r="U317" s="98">
        <v>401000033</v>
      </c>
      <c r="V317" s="93" t="s">
        <v>1285</v>
      </c>
      <c r="W317" s="93" t="s">
        <v>1284</v>
      </c>
      <c r="X317" s="93" t="s">
        <v>1283</v>
      </c>
      <c r="Y317" s="93" t="s">
        <v>1282</v>
      </c>
      <c r="Z317" s="80">
        <v>929</v>
      </c>
      <c r="AA317" s="41">
        <v>11</v>
      </c>
      <c r="AB317" s="41">
        <v>5</v>
      </c>
      <c r="AC317" s="42" t="s">
        <v>1280</v>
      </c>
      <c r="AD317" s="73">
        <v>200</v>
      </c>
      <c r="AE317" s="43"/>
      <c r="AF317" s="44"/>
      <c r="AG317" s="45">
        <v>1105.8</v>
      </c>
      <c r="AH317" s="44"/>
      <c r="AI317" s="45">
        <v>1127.8</v>
      </c>
      <c r="AJ317" s="45">
        <v>1127.9000000000001</v>
      </c>
      <c r="AK317" s="45">
        <v>1127.9000000000001</v>
      </c>
      <c r="AL317" s="7">
        <v>600</v>
      </c>
      <c r="AM317" s="8"/>
    </row>
    <row r="318" spans="1:39" ht="84" customHeight="1" x14ac:dyDescent="0.2">
      <c r="A318" s="5"/>
      <c r="B318" s="76">
        <v>400000000</v>
      </c>
      <c r="C318" s="76">
        <v>401000000</v>
      </c>
      <c r="D318" s="76">
        <v>401000000</v>
      </c>
      <c r="E318" s="76">
        <v>401000000</v>
      </c>
      <c r="F318" s="77">
        <v>401000033</v>
      </c>
      <c r="G318" s="6">
        <v>929</v>
      </c>
      <c r="H318" s="6">
        <v>11</v>
      </c>
      <c r="I318" s="77">
        <v>5</v>
      </c>
      <c r="J318" s="4" t="s">
        <v>1280</v>
      </c>
      <c r="K318" s="6">
        <v>800</v>
      </c>
      <c r="L318" s="6"/>
      <c r="M318" s="6">
        <v>929227003</v>
      </c>
      <c r="N318" s="77" t="s">
        <v>1272</v>
      </c>
      <c r="O318" s="6" t="s">
        <v>1285</v>
      </c>
      <c r="P318" s="6" t="s">
        <v>1284</v>
      </c>
      <c r="Q318" s="6" t="s">
        <v>1283</v>
      </c>
      <c r="R318" s="6" t="s">
        <v>1282</v>
      </c>
      <c r="S318" s="6">
        <v>800</v>
      </c>
      <c r="T318" s="6" t="s">
        <v>1281</v>
      </c>
      <c r="U318" s="98"/>
      <c r="V318" s="93"/>
      <c r="W318" s="93"/>
      <c r="X318" s="93"/>
      <c r="Y318" s="93"/>
      <c r="Z318" s="80"/>
      <c r="AA318" s="41">
        <v>11</v>
      </c>
      <c r="AB318" s="41">
        <v>5</v>
      </c>
      <c r="AC318" s="42" t="s">
        <v>1280</v>
      </c>
      <c r="AD318" s="73">
        <v>800</v>
      </c>
      <c r="AE318" s="43"/>
      <c r="AF318" s="44"/>
      <c r="AG318" s="45">
        <v>3.9</v>
      </c>
      <c r="AH318" s="44"/>
      <c r="AI318" s="45">
        <v>1.4</v>
      </c>
      <c r="AJ318" s="45">
        <v>1.4</v>
      </c>
      <c r="AK318" s="45">
        <v>1.4</v>
      </c>
      <c r="AL318" s="7">
        <v>600</v>
      </c>
      <c r="AM318" s="8"/>
    </row>
    <row r="319" spans="1:39" ht="100.5" customHeight="1" x14ac:dyDescent="0.2">
      <c r="A319" s="5"/>
      <c r="B319" s="76">
        <v>400000000</v>
      </c>
      <c r="C319" s="76">
        <v>401000000</v>
      </c>
      <c r="D319" s="76">
        <v>401000000</v>
      </c>
      <c r="E319" s="76">
        <v>401000000</v>
      </c>
      <c r="F319" s="77">
        <v>401000033</v>
      </c>
      <c r="G319" s="6">
        <v>929</v>
      </c>
      <c r="H319" s="6">
        <v>11</v>
      </c>
      <c r="I319" s="77">
        <v>5</v>
      </c>
      <c r="J319" s="4" t="s">
        <v>1277</v>
      </c>
      <c r="K319" s="6">
        <v>200</v>
      </c>
      <c r="L319" s="6"/>
      <c r="M319" s="6">
        <v>929428001</v>
      </c>
      <c r="N319" s="77" t="s">
        <v>1272</v>
      </c>
      <c r="O319" s="6" t="s">
        <v>1264</v>
      </c>
      <c r="P319" s="6" t="s">
        <v>1259</v>
      </c>
      <c r="Q319" s="6" t="s">
        <v>1278</v>
      </c>
      <c r="R319" s="6" t="s">
        <v>1257</v>
      </c>
      <c r="S319" s="6">
        <v>200</v>
      </c>
      <c r="T319" s="6" t="s">
        <v>1279</v>
      </c>
      <c r="U319" s="74">
        <v>401000033</v>
      </c>
      <c r="V319" s="72" t="s">
        <v>1264</v>
      </c>
      <c r="W319" s="72" t="s">
        <v>1259</v>
      </c>
      <c r="X319" s="72" t="s">
        <v>1278</v>
      </c>
      <c r="Y319" s="72" t="s">
        <v>1257</v>
      </c>
      <c r="Z319" s="73">
        <v>929</v>
      </c>
      <c r="AA319" s="41">
        <v>11</v>
      </c>
      <c r="AB319" s="41">
        <v>5</v>
      </c>
      <c r="AC319" s="42" t="s">
        <v>1277</v>
      </c>
      <c r="AD319" s="73">
        <v>200</v>
      </c>
      <c r="AE319" s="43"/>
      <c r="AF319" s="44"/>
      <c r="AG319" s="45">
        <v>30</v>
      </c>
      <c r="AH319" s="44"/>
      <c r="AI319" s="45">
        <v>0</v>
      </c>
      <c r="AJ319" s="45">
        <v>0</v>
      </c>
      <c r="AK319" s="45">
        <v>0</v>
      </c>
      <c r="AL319" s="7">
        <v>600</v>
      </c>
      <c r="AM319" s="8"/>
    </row>
    <row r="320" spans="1:39" ht="37.5" customHeight="1" x14ac:dyDescent="0.2">
      <c r="A320" s="5"/>
      <c r="B320" s="76">
        <v>400000000</v>
      </c>
      <c r="C320" s="76">
        <v>401000000</v>
      </c>
      <c r="D320" s="76">
        <v>401000000</v>
      </c>
      <c r="E320" s="76">
        <v>401000000</v>
      </c>
      <c r="F320" s="77">
        <v>401000033</v>
      </c>
      <c r="G320" s="6">
        <v>929</v>
      </c>
      <c r="H320" s="6">
        <v>11</v>
      </c>
      <c r="I320" s="77">
        <v>5</v>
      </c>
      <c r="J320" s="4" t="s">
        <v>1273</v>
      </c>
      <c r="K320" s="6">
        <v>100</v>
      </c>
      <c r="L320" s="6"/>
      <c r="M320" s="6">
        <v>929228007</v>
      </c>
      <c r="N320" s="77" t="s">
        <v>1272</v>
      </c>
      <c r="O320" s="6" t="s">
        <v>1276</v>
      </c>
      <c r="P320" s="6" t="s">
        <v>1259</v>
      </c>
      <c r="Q320" s="6" t="s">
        <v>1275</v>
      </c>
      <c r="R320" s="6" t="s">
        <v>1257</v>
      </c>
      <c r="S320" s="6">
        <v>100</v>
      </c>
      <c r="T320" s="6" t="s">
        <v>1274</v>
      </c>
      <c r="U320" s="98">
        <v>401000033</v>
      </c>
      <c r="V320" s="93" t="s">
        <v>1276</v>
      </c>
      <c r="W320" s="93" t="s">
        <v>1259</v>
      </c>
      <c r="X320" s="93" t="s">
        <v>1275</v>
      </c>
      <c r="Y320" s="93" t="s">
        <v>1257</v>
      </c>
      <c r="Z320" s="80">
        <v>929</v>
      </c>
      <c r="AA320" s="41">
        <v>11</v>
      </c>
      <c r="AB320" s="41">
        <v>5</v>
      </c>
      <c r="AC320" s="42" t="s">
        <v>1273</v>
      </c>
      <c r="AD320" s="73">
        <v>100</v>
      </c>
      <c r="AE320" s="43"/>
      <c r="AF320" s="44"/>
      <c r="AG320" s="45">
        <v>15239.8</v>
      </c>
      <c r="AH320" s="44"/>
      <c r="AI320" s="45">
        <v>20884.900000000001</v>
      </c>
      <c r="AJ320" s="45">
        <v>21720.3</v>
      </c>
      <c r="AK320" s="45">
        <v>21720.3</v>
      </c>
      <c r="AL320" s="7">
        <v>600</v>
      </c>
      <c r="AM320" s="8"/>
    </row>
    <row r="321" spans="1:39" ht="39.75" customHeight="1" x14ac:dyDescent="0.2">
      <c r="A321" s="5"/>
      <c r="B321" s="76">
        <v>400000000</v>
      </c>
      <c r="C321" s="76">
        <v>401000000</v>
      </c>
      <c r="D321" s="76">
        <v>401000000</v>
      </c>
      <c r="E321" s="76">
        <v>401000000</v>
      </c>
      <c r="F321" s="77">
        <v>401000033</v>
      </c>
      <c r="G321" s="6">
        <v>929</v>
      </c>
      <c r="H321" s="6">
        <v>11</v>
      </c>
      <c r="I321" s="77">
        <v>5</v>
      </c>
      <c r="J321" s="4" t="s">
        <v>1273</v>
      </c>
      <c r="K321" s="6">
        <v>200</v>
      </c>
      <c r="L321" s="6"/>
      <c r="M321" s="6">
        <v>929228008</v>
      </c>
      <c r="N321" s="77" t="s">
        <v>1272</v>
      </c>
      <c r="O321" s="6" t="s">
        <v>1276</v>
      </c>
      <c r="P321" s="6" t="s">
        <v>1259</v>
      </c>
      <c r="Q321" s="6" t="s">
        <v>1275</v>
      </c>
      <c r="R321" s="6" t="s">
        <v>1257</v>
      </c>
      <c r="S321" s="6">
        <v>200</v>
      </c>
      <c r="T321" s="6" t="s">
        <v>1274</v>
      </c>
      <c r="U321" s="98"/>
      <c r="V321" s="93"/>
      <c r="W321" s="93"/>
      <c r="X321" s="93"/>
      <c r="Y321" s="93"/>
      <c r="Z321" s="80"/>
      <c r="AA321" s="41">
        <v>11</v>
      </c>
      <c r="AB321" s="41">
        <v>5</v>
      </c>
      <c r="AC321" s="42" t="s">
        <v>1273</v>
      </c>
      <c r="AD321" s="73">
        <v>200</v>
      </c>
      <c r="AE321" s="43"/>
      <c r="AF321" s="44"/>
      <c r="AG321" s="45">
        <v>2880.4</v>
      </c>
      <c r="AH321" s="44"/>
      <c r="AI321" s="45">
        <v>2881.6</v>
      </c>
      <c r="AJ321" s="45">
        <v>2881.6</v>
      </c>
      <c r="AK321" s="45">
        <v>2881.6</v>
      </c>
      <c r="AL321" s="7">
        <v>600</v>
      </c>
      <c r="AM321" s="8"/>
    </row>
    <row r="322" spans="1:39" ht="47.25" customHeight="1" x14ac:dyDescent="0.2">
      <c r="A322" s="5"/>
      <c r="B322" s="76">
        <v>400000000</v>
      </c>
      <c r="C322" s="76">
        <v>401000000</v>
      </c>
      <c r="D322" s="76">
        <v>401000000</v>
      </c>
      <c r="E322" s="76">
        <v>401000000</v>
      </c>
      <c r="F322" s="77">
        <v>401000033</v>
      </c>
      <c r="G322" s="6">
        <v>929</v>
      </c>
      <c r="H322" s="6">
        <v>11</v>
      </c>
      <c r="I322" s="77">
        <v>5</v>
      </c>
      <c r="J322" s="4" t="s">
        <v>1273</v>
      </c>
      <c r="K322" s="6">
        <v>800</v>
      </c>
      <c r="L322" s="6"/>
      <c r="M322" s="6">
        <v>929228009</v>
      </c>
      <c r="N322" s="77" t="s">
        <v>1272</v>
      </c>
      <c r="O322" s="6" t="s">
        <v>1276</v>
      </c>
      <c r="P322" s="6" t="s">
        <v>1259</v>
      </c>
      <c r="Q322" s="6" t="s">
        <v>1275</v>
      </c>
      <c r="R322" s="6" t="s">
        <v>1257</v>
      </c>
      <c r="S322" s="6">
        <v>800</v>
      </c>
      <c r="T322" s="6" t="s">
        <v>1274</v>
      </c>
      <c r="U322" s="98"/>
      <c r="V322" s="93"/>
      <c r="W322" s="93"/>
      <c r="X322" s="93"/>
      <c r="Y322" s="93"/>
      <c r="Z322" s="80"/>
      <c r="AA322" s="41">
        <v>11</v>
      </c>
      <c r="AB322" s="41">
        <v>5</v>
      </c>
      <c r="AC322" s="42" t="s">
        <v>1273</v>
      </c>
      <c r="AD322" s="73">
        <v>800</v>
      </c>
      <c r="AE322" s="43"/>
      <c r="AF322" s="44"/>
      <c r="AG322" s="45">
        <v>2.2000000000000002</v>
      </c>
      <c r="AH322" s="44"/>
      <c r="AI322" s="45">
        <v>1</v>
      </c>
      <c r="AJ322" s="45">
        <v>1</v>
      </c>
      <c r="AK322" s="45">
        <v>1</v>
      </c>
      <c r="AL322" s="7">
        <v>600</v>
      </c>
      <c r="AM322" s="8"/>
    </row>
    <row r="323" spans="1:39" ht="104.25" customHeight="1" x14ac:dyDescent="0.2">
      <c r="A323" s="5"/>
      <c r="B323" s="76">
        <v>400000000</v>
      </c>
      <c r="C323" s="76">
        <v>401000000</v>
      </c>
      <c r="D323" s="76">
        <v>401000000</v>
      </c>
      <c r="E323" s="76">
        <v>401000000</v>
      </c>
      <c r="F323" s="77">
        <v>401000033</v>
      </c>
      <c r="G323" s="6">
        <v>982</v>
      </c>
      <c r="H323" s="6">
        <v>11</v>
      </c>
      <c r="I323" s="77">
        <v>1</v>
      </c>
      <c r="J323" s="4" t="s">
        <v>1269</v>
      </c>
      <c r="K323" s="6">
        <v>200</v>
      </c>
      <c r="L323" s="6"/>
      <c r="M323" s="6">
        <v>982844001</v>
      </c>
      <c r="N323" s="77" t="s">
        <v>1272</v>
      </c>
      <c r="O323" s="6" t="s">
        <v>1037</v>
      </c>
      <c r="P323" s="6" t="s">
        <v>1259</v>
      </c>
      <c r="Q323" s="6" t="s">
        <v>1270</v>
      </c>
      <c r="R323" s="6" t="s">
        <v>1257</v>
      </c>
      <c r="S323" s="6">
        <v>200</v>
      </c>
      <c r="T323" s="6" t="s">
        <v>1271</v>
      </c>
      <c r="U323" s="74">
        <v>401000033</v>
      </c>
      <c r="V323" s="72" t="s">
        <v>1037</v>
      </c>
      <c r="W323" s="72" t="s">
        <v>1259</v>
      </c>
      <c r="X323" s="72" t="s">
        <v>1270</v>
      </c>
      <c r="Y323" s="72" t="s">
        <v>1257</v>
      </c>
      <c r="Z323" s="73">
        <v>982</v>
      </c>
      <c r="AA323" s="41">
        <v>11</v>
      </c>
      <c r="AB323" s="41">
        <v>1</v>
      </c>
      <c r="AC323" s="42" t="s">
        <v>1269</v>
      </c>
      <c r="AD323" s="73">
        <v>200</v>
      </c>
      <c r="AE323" s="43"/>
      <c r="AF323" s="44"/>
      <c r="AG323" s="45">
        <v>2000</v>
      </c>
      <c r="AH323" s="44"/>
      <c r="AI323" s="45">
        <v>0</v>
      </c>
      <c r="AJ323" s="45">
        <v>0</v>
      </c>
      <c r="AK323" s="45">
        <v>0</v>
      </c>
      <c r="AL323" s="7">
        <v>600</v>
      </c>
      <c r="AM323" s="8"/>
    </row>
    <row r="324" spans="1:39" ht="46.5" customHeight="1" x14ac:dyDescent="0.2">
      <c r="A324" s="5"/>
      <c r="B324" s="94">
        <v>401000034</v>
      </c>
      <c r="C324" s="94"/>
      <c r="D324" s="94"/>
      <c r="E324" s="94"/>
      <c r="F324" s="94"/>
      <c r="G324" s="26">
        <v>929</v>
      </c>
      <c r="H324" s="95"/>
      <c r="I324" s="95"/>
      <c r="J324" s="95"/>
      <c r="K324" s="95"/>
      <c r="L324" s="95"/>
      <c r="M324" s="95"/>
      <c r="N324" s="27" t="s">
        <v>1253</v>
      </c>
      <c r="O324" s="6" t="s">
        <v>843</v>
      </c>
      <c r="P324" s="6" t="s">
        <v>1251</v>
      </c>
      <c r="Q324" s="6" t="s">
        <v>1250</v>
      </c>
      <c r="R324" s="6" t="s">
        <v>1249</v>
      </c>
      <c r="S324" s="6">
        <v>0</v>
      </c>
      <c r="T324" s="28"/>
      <c r="U324" s="37" t="s">
        <v>1268</v>
      </c>
      <c r="V324" s="60" t="s">
        <v>1253</v>
      </c>
      <c r="W324" s="60" t="s">
        <v>22</v>
      </c>
      <c r="X324" s="60" t="s">
        <v>22</v>
      </c>
      <c r="Y324" s="60" t="s">
        <v>22</v>
      </c>
      <c r="Z324" s="38" t="s">
        <v>22</v>
      </c>
      <c r="AA324" s="39" t="s">
        <v>22</v>
      </c>
      <c r="AB324" s="39" t="s">
        <v>22</v>
      </c>
      <c r="AC324" s="40" t="s">
        <v>22</v>
      </c>
      <c r="AD324" s="38" t="s">
        <v>22</v>
      </c>
      <c r="AE324" s="96"/>
      <c r="AF324" s="97"/>
      <c r="AG324" s="34">
        <f>AG325+AG326+AG327+AG328+AG329</f>
        <v>10573.9</v>
      </c>
      <c r="AH324" s="34">
        <f t="shared" ref="AH324:AK324" si="4">AH325+AH326+AH327+AH328+AH329</f>
        <v>0</v>
      </c>
      <c r="AI324" s="34">
        <f t="shared" si="4"/>
        <v>11728.4</v>
      </c>
      <c r="AJ324" s="34">
        <f t="shared" si="4"/>
        <v>17323.100000000002</v>
      </c>
      <c r="AK324" s="34">
        <f t="shared" si="4"/>
        <v>17323.100000000002</v>
      </c>
      <c r="AL324" s="10" t="s">
        <v>22</v>
      </c>
      <c r="AM324" s="8"/>
    </row>
    <row r="325" spans="1:39" ht="96" customHeight="1" x14ac:dyDescent="0.2">
      <c r="A325" s="5"/>
      <c r="B325" s="76">
        <v>400000000</v>
      </c>
      <c r="C325" s="76">
        <v>401000000</v>
      </c>
      <c r="D325" s="76">
        <v>401000000</v>
      </c>
      <c r="E325" s="76">
        <v>401000000</v>
      </c>
      <c r="F325" s="77">
        <v>401000034</v>
      </c>
      <c r="G325" s="6">
        <v>929</v>
      </c>
      <c r="H325" s="6">
        <v>11</v>
      </c>
      <c r="I325" s="77">
        <v>1</v>
      </c>
      <c r="J325" s="4" t="s">
        <v>1262</v>
      </c>
      <c r="K325" s="6">
        <v>100</v>
      </c>
      <c r="L325" s="6"/>
      <c r="M325" s="6">
        <v>929230012</v>
      </c>
      <c r="N325" s="77" t="s">
        <v>1253</v>
      </c>
      <c r="O325" s="6" t="s">
        <v>1264</v>
      </c>
      <c r="P325" s="6" t="s">
        <v>1259</v>
      </c>
      <c r="Q325" s="6" t="s">
        <v>1266</v>
      </c>
      <c r="R325" s="6" t="s">
        <v>1257</v>
      </c>
      <c r="S325" s="6">
        <v>100</v>
      </c>
      <c r="T325" s="6" t="s">
        <v>1267</v>
      </c>
      <c r="U325" s="74">
        <v>401000034</v>
      </c>
      <c r="V325" s="72" t="s">
        <v>1264</v>
      </c>
      <c r="W325" s="72" t="s">
        <v>1259</v>
      </c>
      <c r="X325" s="72" t="s">
        <v>1266</v>
      </c>
      <c r="Y325" s="72" t="s">
        <v>1257</v>
      </c>
      <c r="Z325" s="73">
        <v>929</v>
      </c>
      <c r="AA325" s="41">
        <v>11</v>
      </c>
      <c r="AB325" s="41">
        <v>1</v>
      </c>
      <c r="AC325" s="42" t="s">
        <v>1262</v>
      </c>
      <c r="AD325" s="73">
        <v>100</v>
      </c>
      <c r="AE325" s="43"/>
      <c r="AF325" s="44"/>
      <c r="AG325" s="45">
        <v>10297.5</v>
      </c>
      <c r="AH325" s="44"/>
      <c r="AI325" s="45">
        <v>11452</v>
      </c>
      <c r="AJ325" s="45">
        <v>17046.7</v>
      </c>
      <c r="AK325" s="45">
        <v>17046.7</v>
      </c>
      <c r="AL325" s="7">
        <v>600</v>
      </c>
      <c r="AM325" s="8"/>
    </row>
    <row r="326" spans="1:39" ht="97.5" customHeight="1" x14ac:dyDescent="0.2">
      <c r="A326" s="5"/>
      <c r="B326" s="76">
        <v>400000000</v>
      </c>
      <c r="C326" s="76">
        <v>401000000</v>
      </c>
      <c r="D326" s="76">
        <v>401000000</v>
      </c>
      <c r="E326" s="76">
        <v>401000000</v>
      </c>
      <c r="F326" s="77">
        <v>401000034</v>
      </c>
      <c r="G326" s="6">
        <v>929</v>
      </c>
      <c r="H326" s="6">
        <v>11</v>
      </c>
      <c r="I326" s="77">
        <v>1</v>
      </c>
      <c r="J326" s="4" t="s">
        <v>1262</v>
      </c>
      <c r="K326" s="6">
        <v>200</v>
      </c>
      <c r="L326" s="6"/>
      <c r="M326" s="6">
        <v>929230011</v>
      </c>
      <c r="N326" s="77" t="s">
        <v>1253</v>
      </c>
      <c r="O326" s="6" t="s">
        <v>1264</v>
      </c>
      <c r="P326" s="6" t="s">
        <v>1259</v>
      </c>
      <c r="Q326" s="6" t="s">
        <v>1263</v>
      </c>
      <c r="R326" s="6" t="s">
        <v>1257</v>
      </c>
      <c r="S326" s="6">
        <v>200</v>
      </c>
      <c r="T326" s="6" t="s">
        <v>1265</v>
      </c>
      <c r="U326" s="74">
        <v>401000034</v>
      </c>
      <c r="V326" s="72" t="s">
        <v>1264</v>
      </c>
      <c r="W326" s="72" t="s">
        <v>1259</v>
      </c>
      <c r="X326" s="72" t="s">
        <v>1263</v>
      </c>
      <c r="Y326" s="72" t="s">
        <v>1257</v>
      </c>
      <c r="Z326" s="73">
        <v>929</v>
      </c>
      <c r="AA326" s="41">
        <v>11</v>
      </c>
      <c r="AB326" s="41">
        <v>1</v>
      </c>
      <c r="AC326" s="42" t="s">
        <v>1262</v>
      </c>
      <c r="AD326" s="73">
        <v>200</v>
      </c>
      <c r="AE326" s="43"/>
      <c r="AF326" s="44"/>
      <c r="AG326" s="45">
        <v>135</v>
      </c>
      <c r="AH326" s="44"/>
      <c r="AI326" s="45">
        <v>135</v>
      </c>
      <c r="AJ326" s="45">
        <v>135</v>
      </c>
      <c r="AK326" s="45">
        <v>135</v>
      </c>
      <c r="AL326" s="7">
        <v>600</v>
      </c>
      <c r="AM326" s="8"/>
    </row>
    <row r="327" spans="1:39" ht="101.25" customHeight="1" x14ac:dyDescent="0.2">
      <c r="A327" s="5"/>
      <c r="B327" s="76">
        <v>400000000</v>
      </c>
      <c r="C327" s="76">
        <v>401000000</v>
      </c>
      <c r="D327" s="76">
        <v>401000000</v>
      </c>
      <c r="E327" s="76">
        <v>401000000</v>
      </c>
      <c r="F327" s="77">
        <v>401000034</v>
      </c>
      <c r="G327" s="6">
        <v>929</v>
      </c>
      <c r="H327" s="6">
        <v>11</v>
      </c>
      <c r="I327" s="77">
        <v>2</v>
      </c>
      <c r="J327" s="4" t="s">
        <v>1256</v>
      </c>
      <c r="K327" s="6">
        <v>600</v>
      </c>
      <c r="L327" s="6"/>
      <c r="M327" s="6">
        <v>929228003</v>
      </c>
      <c r="N327" s="77" t="s">
        <v>1253</v>
      </c>
      <c r="O327" s="6" t="s">
        <v>1260</v>
      </c>
      <c r="P327" s="6" t="s">
        <v>1259</v>
      </c>
      <c r="Q327" s="6" t="s">
        <v>1258</v>
      </c>
      <c r="R327" s="6" t="s">
        <v>1257</v>
      </c>
      <c r="S327" s="6">
        <v>600</v>
      </c>
      <c r="T327" s="6" t="s">
        <v>1261</v>
      </c>
      <c r="U327" s="74">
        <v>401000034</v>
      </c>
      <c r="V327" s="72" t="s">
        <v>1260</v>
      </c>
      <c r="W327" s="72" t="s">
        <v>1259</v>
      </c>
      <c r="X327" s="72" t="s">
        <v>1258</v>
      </c>
      <c r="Y327" s="72" t="s">
        <v>1257</v>
      </c>
      <c r="Z327" s="73">
        <v>929</v>
      </c>
      <c r="AA327" s="41">
        <v>11</v>
      </c>
      <c r="AB327" s="41">
        <v>2</v>
      </c>
      <c r="AC327" s="42" t="s">
        <v>1256</v>
      </c>
      <c r="AD327" s="73">
        <v>600</v>
      </c>
      <c r="AE327" s="43"/>
      <c r="AF327" s="44"/>
      <c r="AG327" s="45">
        <v>0</v>
      </c>
      <c r="AH327" s="44"/>
      <c r="AI327" s="45">
        <v>0</v>
      </c>
      <c r="AJ327" s="45">
        <v>0</v>
      </c>
      <c r="AK327" s="45">
        <v>0</v>
      </c>
      <c r="AL327" s="7">
        <v>600</v>
      </c>
      <c r="AM327" s="8"/>
    </row>
    <row r="328" spans="1:39" ht="124.5" customHeight="1" x14ac:dyDescent="0.2">
      <c r="A328" s="5"/>
      <c r="B328" s="76">
        <v>400000000</v>
      </c>
      <c r="C328" s="76">
        <v>401000000</v>
      </c>
      <c r="D328" s="76">
        <v>401000000</v>
      </c>
      <c r="E328" s="76">
        <v>401000000</v>
      </c>
      <c r="F328" s="77">
        <v>401000034</v>
      </c>
      <c r="G328" s="6">
        <v>929</v>
      </c>
      <c r="H328" s="6">
        <v>11</v>
      </c>
      <c r="I328" s="77">
        <v>2</v>
      </c>
      <c r="J328" s="4" t="s">
        <v>835</v>
      </c>
      <c r="K328" s="6">
        <v>200</v>
      </c>
      <c r="L328" s="6"/>
      <c r="M328" s="6">
        <v>929908001</v>
      </c>
      <c r="N328" s="77" t="s">
        <v>1253</v>
      </c>
      <c r="O328" s="6" t="s">
        <v>843</v>
      </c>
      <c r="P328" s="6" t="s">
        <v>1251</v>
      </c>
      <c r="Q328" s="6" t="s">
        <v>1254</v>
      </c>
      <c r="R328" s="6" t="s">
        <v>1249</v>
      </c>
      <c r="S328" s="6">
        <v>200</v>
      </c>
      <c r="T328" s="6" t="s">
        <v>1255</v>
      </c>
      <c r="U328" s="74">
        <v>401000034</v>
      </c>
      <c r="V328" s="72" t="s">
        <v>839</v>
      </c>
      <c r="W328" s="72" t="s">
        <v>1251</v>
      </c>
      <c r="X328" s="72" t="s">
        <v>1254</v>
      </c>
      <c r="Y328" s="72" t="s">
        <v>1249</v>
      </c>
      <c r="Z328" s="73">
        <v>929</v>
      </c>
      <c r="AA328" s="41">
        <v>11</v>
      </c>
      <c r="AB328" s="41">
        <v>2</v>
      </c>
      <c r="AC328" s="42" t="s">
        <v>835</v>
      </c>
      <c r="AD328" s="73">
        <v>200</v>
      </c>
      <c r="AE328" s="43"/>
      <c r="AF328" s="44"/>
      <c r="AG328" s="45">
        <v>130</v>
      </c>
      <c r="AH328" s="44"/>
      <c r="AI328" s="45">
        <v>130</v>
      </c>
      <c r="AJ328" s="45">
        <v>130</v>
      </c>
      <c r="AK328" s="45">
        <v>130</v>
      </c>
      <c r="AL328" s="7">
        <v>600</v>
      </c>
      <c r="AM328" s="8"/>
    </row>
    <row r="329" spans="1:39" ht="127.5" customHeight="1" x14ac:dyDescent="0.2">
      <c r="A329" s="5"/>
      <c r="B329" s="76">
        <v>400000000</v>
      </c>
      <c r="C329" s="76">
        <v>401000000</v>
      </c>
      <c r="D329" s="76">
        <v>401000000</v>
      </c>
      <c r="E329" s="76">
        <v>401000000</v>
      </c>
      <c r="F329" s="77">
        <v>401000034</v>
      </c>
      <c r="G329" s="6">
        <v>929</v>
      </c>
      <c r="H329" s="6">
        <v>11</v>
      </c>
      <c r="I329" s="77">
        <v>2</v>
      </c>
      <c r="J329" s="4" t="s">
        <v>1248</v>
      </c>
      <c r="K329" s="6">
        <v>200</v>
      </c>
      <c r="L329" s="6"/>
      <c r="M329" s="6">
        <v>929908002</v>
      </c>
      <c r="N329" s="77" t="s">
        <v>1253</v>
      </c>
      <c r="O329" s="6" t="s">
        <v>843</v>
      </c>
      <c r="P329" s="6" t="s">
        <v>1251</v>
      </c>
      <c r="Q329" s="6" t="s">
        <v>1250</v>
      </c>
      <c r="R329" s="6" t="s">
        <v>1249</v>
      </c>
      <c r="S329" s="6">
        <v>200</v>
      </c>
      <c r="T329" s="6" t="s">
        <v>1252</v>
      </c>
      <c r="U329" s="74">
        <v>401000034</v>
      </c>
      <c r="V329" s="72" t="s">
        <v>2160</v>
      </c>
      <c r="W329" s="72" t="s">
        <v>1251</v>
      </c>
      <c r="X329" s="72" t="s">
        <v>1250</v>
      </c>
      <c r="Y329" s="72" t="s">
        <v>1249</v>
      </c>
      <c r="Z329" s="73">
        <v>929</v>
      </c>
      <c r="AA329" s="41">
        <v>11</v>
      </c>
      <c r="AB329" s="41">
        <v>2</v>
      </c>
      <c r="AC329" s="42" t="s">
        <v>1248</v>
      </c>
      <c r="AD329" s="73">
        <v>200</v>
      </c>
      <c r="AE329" s="43"/>
      <c r="AF329" s="44"/>
      <c r="AG329" s="45">
        <v>11.4</v>
      </c>
      <c r="AH329" s="44"/>
      <c r="AI329" s="45">
        <v>11.4</v>
      </c>
      <c r="AJ329" s="45">
        <v>11.4</v>
      </c>
      <c r="AK329" s="45">
        <v>11.4</v>
      </c>
      <c r="AL329" s="7">
        <v>600</v>
      </c>
      <c r="AM329" s="8"/>
    </row>
    <row r="330" spans="1:39" ht="56.25" customHeight="1" x14ac:dyDescent="0.2">
      <c r="A330" s="5"/>
      <c r="B330" s="94">
        <v>401000035</v>
      </c>
      <c r="C330" s="94"/>
      <c r="D330" s="94"/>
      <c r="E330" s="94"/>
      <c r="F330" s="94"/>
      <c r="G330" s="26">
        <v>992</v>
      </c>
      <c r="H330" s="95"/>
      <c r="I330" s="95"/>
      <c r="J330" s="95"/>
      <c r="K330" s="95"/>
      <c r="L330" s="95"/>
      <c r="M330" s="95"/>
      <c r="N330" s="27" t="s">
        <v>1224</v>
      </c>
      <c r="O330" s="6" t="s">
        <v>1222</v>
      </c>
      <c r="P330" s="6" t="s">
        <v>1221</v>
      </c>
      <c r="Q330" s="6" t="s">
        <v>1220</v>
      </c>
      <c r="R330" s="6" t="s">
        <v>1219</v>
      </c>
      <c r="S330" s="6">
        <v>0</v>
      </c>
      <c r="T330" s="28"/>
      <c r="U330" s="37" t="s">
        <v>1247</v>
      </c>
      <c r="V330" s="60" t="s">
        <v>1224</v>
      </c>
      <c r="W330" s="60" t="s">
        <v>22</v>
      </c>
      <c r="X330" s="60" t="s">
        <v>22</v>
      </c>
      <c r="Y330" s="60" t="s">
        <v>22</v>
      </c>
      <c r="Z330" s="38" t="s">
        <v>22</v>
      </c>
      <c r="AA330" s="39" t="s">
        <v>22</v>
      </c>
      <c r="AB330" s="39" t="s">
        <v>22</v>
      </c>
      <c r="AC330" s="40" t="s">
        <v>22</v>
      </c>
      <c r="AD330" s="38" t="s">
        <v>22</v>
      </c>
      <c r="AE330" s="96"/>
      <c r="AF330" s="97"/>
      <c r="AG330" s="34">
        <v>825476.5</v>
      </c>
      <c r="AH330" s="35"/>
      <c r="AI330" s="36">
        <v>22637.7</v>
      </c>
      <c r="AJ330" s="36">
        <v>22814.1</v>
      </c>
      <c r="AK330" s="34">
        <v>22814.1</v>
      </c>
      <c r="AL330" s="10" t="s">
        <v>22</v>
      </c>
      <c r="AM330" s="8"/>
    </row>
    <row r="331" spans="1:39" ht="290.25" customHeight="1" x14ac:dyDescent="0.2">
      <c r="A331" s="5"/>
      <c r="B331" s="76">
        <v>400000000</v>
      </c>
      <c r="C331" s="76">
        <v>401000000</v>
      </c>
      <c r="D331" s="76">
        <v>401000000</v>
      </c>
      <c r="E331" s="76">
        <v>401000000</v>
      </c>
      <c r="F331" s="77">
        <v>401000035</v>
      </c>
      <c r="G331" s="6">
        <v>902</v>
      </c>
      <c r="H331" s="6">
        <v>4</v>
      </c>
      <c r="I331" s="77">
        <v>12</v>
      </c>
      <c r="J331" s="4" t="s">
        <v>1241</v>
      </c>
      <c r="K331" s="6">
        <v>600</v>
      </c>
      <c r="L331" s="6"/>
      <c r="M331" s="6">
        <v>902108001</v>
      </c>
      <c r="N331" s="77" t="s">
        <v>1224</v>
      </c>
      <c r="O331" s="6" t="s">
        <v>1245</v>
      </c>
      <c r="P331" s="6" t="s">
        <v>1244</v>
      </c>
      <c r="Q331" s="6" t="s">
        <v>1243</v>
      </c>
      <c r="R331" s="6" t="s">
        <v>1242</v>
      </c>
      <c r="S331" s="6">
        <v>600</v>
      </c>
      <c r="T331" s="6" t="s">
        <v>1246</v>
      </c>
      <c r="U331" s="74">
        <v>401000035</v>
      </c>
      <c r="V331" s="72" t="s">
        <v>1245</v>
      </c>
      <c r="W331" s="72" t="s">
        <v>1244</v>
      </c>
      <c r="X331" s="72" t="s">
        <v>1243</v>
      </c>
      <c r="Y331" s="72" t="s">
        <v>1242</v>
      </c>
      <c r="Z331" s="73">
        <v>902</v>
      </c>
      <c r="AA331" s="41">
        <v>4</v>
      </c>
      <c r="AB331" s="41">
        <v>12</v>
      </c>
      <c r="AC331" s="42" t="s">
        <v>1241</v>
      </c>
      <c r="AD331" s="73">
        <v>600</v>
      </c>
      <c r="AE331" s="43"/>
      <c r="AF331" s="44"/>
      <c r="AG331" s="45">
        <v>20966.8</v>
      </c>
      <c r="AH331" s="44"/>
      <c r="AI331" s="45">
        <v>16637.7</v>
      </c>
      <c r="AJ331" s="45">
        <v>16814.099999999999</v>
      </c>
      <c r="AK331" s="45">
        <v>16814.099999999999</v>
      </c>
      <c r="AL331" s="7">
        <v>600</v>
      </c>
      <c r="AM331" s="8"/>
    </row>
    <row r="332" spans="1:39" ht="199.5" customHeight="1" x14ac:dyDescent="0.2">
      <c r="A332" s="5"/>
      <c r="B332" s="76">
        <v>400000000</v>
      </c>
      <c r="C332" s="76">
        <v>401000000</v>
      </c>
      <c r="D332" s="76">
        <v>401000000</v>
      </c>
      <c r="E332" s="76">
        <v>401000000</v>
      </c>
      <c r="F332" s="77">
        <v>401000035</v>
      </c>
      <c r="G332" s="6">
        <v>918</v>
      </c>
      <c r="H332" s="6">
        <v>4</v>
      </c>
      <c r="I332" s="77">
        <v>12</v>
      </c>
      <c r="J332" s="4" t="s">
        <v>1238</v>
      </c>
      <c r="K332" s="6">
        <v>200</v>
      </c>
      <c r="L332" s="6"/>
      <c r="M332" s="6">
        <v>918702001</v>
      </c>
      <c r="N332" s="77" t="s">
        <v>1224</v>
      </c>
      <c r="O332" s="6" t="s">
        <v>1239</v>
      </c>
      <c r="P332" s="6" t="s">
        <v>1232</v>
      </c>
      <c r="Q332" s="6" t="s">
        <v>1231</v>
      </c>
      <c r="R332" s="6" t="s">
        <v>1219</v>
      </c>
      <c r="S332" s="6">
        <v>200</v>
      </c>
      <c r="T332" s="6" t="s">
        <v>1240</v>
      </c>
      <c r="U332" s="74">
        <v>401000035</v>
      </c>
      <c r="V332" s="72" t="s">
        <v>1239</v>
      </c>
      <c r="W332" s="72" t="s">
        <v>1232</v>
      </c>
      <c r="X332" s="72" t="s">
        <v>1231</v>
      </c>
      <c r="Y332" s="72" t="s">
        <v>1219</v>
      </c>
      <c r="Z332" s="73">
        <v>918</v>
      </c>
      <c r="AA332" s="41">
        <v>4</v>
      </c>
      <c r="AB332" s="41">
        <v>12</v>
      </c>
      <c r="AC332" s="42" t="s">
        <v>1238</v>
      </c>
      <c r="AD332" s="73">
        <v>200</v>
      </c>
      <c r="AE332" s="43"/>
      <c r="AF332" s="44"/>
      <c r="AG332" s="45">
        <v>590</v>
      </c>
      <c r="AH332" s="44"/>
      <c r="AI332" s="45">
        <v>0</v>
      </c>
      <c r="AJ332" s="45">
        <v>0</v>
      </c>
      <c r="AK332" s="45">
        <v>0</v>
      </c>
      <c r="AL332" s="7">
        <v>600</v>
      </c>
      <c r="AM332" s="8"/>
    </row>
    <row r="333" spans="1:39" ht="201" customHeight="1" x14ac:dyDescent="0.2">
      <c r="A333" s="5"/>
      <c r="B333" s="76">
        <v>400000000</v>
      </c>
      <c r="C333" s="76">
        <v>401000000</v>
      </c>
      <c r="D333" s="76">
        <v>401000000</v>
      </c>
      <c r="E333" s="76">
        <v>401000000</v>
      </c>
      <c r="F333" s="77">
        <v>401000035</v>
      </c>
      <c r="G333" s="6">
        <v>918</v>
      </c>
      <c r="H333" s="6">
        <v>4</v>
      </c>
      <c r="I333" s="77">
        <v>12</v>
      </c>
      <c r="J333" s="4" t="s">
        <v>1235</v>
      </c>
      <c r="K333" s="6">
        <v>200</v>
      </c>
      <c r="L333" s="6"/>
      <c r="M333" s="6">
        <v>918312001</v>
      </c>
      <c r="N333" s="77" t="s">
        <v>1224</v>
      </c>
      <c r="O333" s="6" t="s">
        <v>1236</v>
      </c>
      <c r="P333" s="6" t="s">
        <v>1232</v>
      </c>
      <c r="Q333" s="6" t="s">
        <v>1231</v>
      </c>
      <c r="R333" s="6" t="s">
        <v>1219</v>
      </c>
      <c r="S333" s="6">
        <v>200</v>
      </c>
      <c r="T333" s="6" t="s">
        <v>1237</v>
      </c>
      <c r="U333" s="74">
        <v>401000035</v>
      </c>
      <c r="V333" s="72" t="s">
        <v>1236</v>
      </c>
      <c r="W333" s="72" t="s">
        <v>1232</v>
      </c>
      <c r="X333" s="72" t="s">
        <v>1231</v>
      </c>
      <c r="Y333" s="72" t="s">
        <v>1219</v>
      </c>
      <c r="Z333" s="73">
        <v>918</v>
      </c>
      <c r="AA333" s="41">
        <v>4</v>
      </c>
      <c r="AB333" s="41">
        <v>12</v>
      </c>
      <c r="AC333" s="42" t="s">
        <v>1235</v>
      </c>
      <c r="AD333" s="73">
        <v>200</v>
      </c>
      <c r="AE333" s="43"/>
      <c r="AF333" s="44"/>
      <c r="AG333" s="45">
        <v>798081.1</v>
      </c>
      <c r="AH333" s="44"/>
      <c r="AI333" s="45">
        <v>0</v>
      </c>
      <c r="AJ333" s="45">
        <v>0</v>
      </c>
      <c r="AK333" s="45">
        <v>0</v>
      </c>
      <c r="AL333" s="7">
        <v>600</v>
      </c>
      <c r="AM333" s="8"/>
    </row>
    <row r="334" spans="1:39" ht="201" customHeight="1" x14ac:dyDescent="0.2">
      <c r="A334" s="5"/>
      <c r="B334" s="76">
        <v>400000000</v>
      </c>
      <c r="C334" s="76">
        <v>401000000</v>
      </c>
      <c r="D334" s="76">
        <v>401000000</v>
      </c>
      <c r="E334" s="76">
        <v>401000000</v>
      </c>
      <c r="F334" s="77">
        <v>401000035</v>
      </c>
      <c r="G334" s="6">
        <v>918</v>
      </c>
      <c r="H334" s="6">
        <v>4</v>
      </c>
      <c r="I334" s="77">
        <v>12</v>
      </c>
      <c r="J334" s="4" t="s">
        <v>1230</v>
      </c>
      <c r="K334" s="6">
        <v>200</v>
      </c>
      <c r="L334" s="6"/>
      <c r="M334" s="6">
        <v>918823001</v>
      </c>
      <c r="N334" s="77" t="s">
        <v>1224</v>
      </c>
      <c r="O334" s="6" t="s">
        <v>1233</v>
      </c>
      <c r="P334" s="6" t="s">
        <v>1232</v>
      </c>
      <c r="Q334" s="6" t="s">
        <v>1231</v>
      </c>
      <c r="R334" s="6" t="s">
        <v>1219</v>
      </c>
      <c r="S334" s="6">
        <v>200</v>
      </c>
      <c r="T334" s="6" t="s">
        <v>1234</v>
      </c>
      <c r="U334" s="74">
        <v>401000035</v>
      </c>
      <c r="V334" s="72" t="s">
        <v>1233</v>
      </c>
      <c r="W334" s="72" t="s">
        <v>1232</v>
      </c>
      <c r="X334" s="72" t="s">
        <v>1231</v>
      </c>
      <c r="Y334" s="72" t="s">
        <v>1219</v>
      </c>
      <c r="Z334" s="73">
        <v>918</v>
      </c>
      <c r="AA334" s="41">
        <v>4</v>
      </c>
      <c r="AB334" s="41">
        <v>12</v>
      </c>
      <c r="AC334" s="42" t="s">
        <v>1230</v>
      </c>
      <c r="AD334" s="73">
        <v>200</v>
      </c>
      <c r="AE334" s="43"/>
      <c r="AF334" s="44"/>
      <c r="AG334" s="45">
        <v>244.8</v>
      </c>
      <c r="AH334" s="44"/>
      <c r="AI334" s="45">
        <v>0</v>
      </c>
      <c r="AJ334" s="45">
        <v>0</v>
      </c>
      <c r="AK334" s="45">
        <v>0</v>
      </c>
      <c r="AL334" s="7">
        <v>600</v>
      </c>
      <c r="AM334" s="8"/>
    </row>
    <row r="335" spans="1:39" ht="187.5" customHeight="1" x14ac:dyDescent="0.2">
      <c r="A335" s="5"/>
      <c r="B335" s="76">
        <v>400000000</v>
      </c>
      <c r="C335" s="76">
        <v>401000000</v>
      </c>
      <c r="D335" s="76">
        <v>401000000</v>
      </c>
      <c r="E335" s="76">
        <v>401000000</v>
      </c>
      <c r="F335" s="77">
        <v>401000035</v>
      </c>
      <c r="G335" s="6">
        <v>962</v>
      </c>
      <c r="H335" s="6">
        <v>8</v>
      </c>
      <c r="I335" s="77">
        <v>4</v>
      </c>
      <c r="J335" s="4" t="s">
        <v>1218</v>
      </c>
      <c r="K335" s="6">
        <v>200</v>
      </c>
      <c r="L335" s="6"/>
      <c r="M335" s="6">
        <v>962105001</v>
      </c>
      <c r="N335" s="77" t="s">
        <v>1224</v>
      </c>
      <c r="O335" s="6" t="s">
        <v>1222</v>
      </c>
      <c r="P335" s="6" t="s">
        <v>1221</v>
      </c>
      <c r="Q335" s="6" t="s">
        <v>1220</v>
      </c>
      <c r="R335" s="6" t="s">
        <v>1219</v>
      </c>
      <c r="S335" s="6">
        <v>200</v>
      </c>
      <c r="T335" s="6" t="s">
        <v>1229</v>
      </c>
      <c r="U335" s="74">
        <v>401000035</v>
      </c>
      <c r="V335" s="72" t="s">
        <v>1222</v>
      </c>
      <c r="W335" s="72" t="s">
        <v>1221</v>
      </c>
      <c r="X335" s="72" t="s">
        <v>1220</v>
      </c>
      <c r="Y335" s="72" t="s">
        <v>1219</v>
      </c>
      <c r="Z335" s="73">
        <v>962</v>
      </c>
      <c r="AA335" s="41">
        <v>8</v>
      </c>
      <c r="AB335" s="41">
        <v>4</v>
      </c>
      <c r="AC335" s="42" t="s">
        <v>1218</v>
      </c>
      <c r="AD335" s="73">
        <v>200</v>
      </c>
      <c r="AE335" s="43"/>
      <c r="AF335" s="44"/>
      <c r="AG335" s="45">
        <v>1500</v>
      </c>
      <c r="AH335" s="44"/>
      <c r="AI335" s="45">
        <v>1500</v>
      </c>
      <c r="AJ335" s="45">
        <v>1500</v>
      </c>
      <c r="AK335" s="45">
        <v>1500</v>
      </c>
      <c r="AL335" s="7">
        <v>600</v>
      </c>
      <c r="AM335" s="8"/>
    </row>
    <row r="336" spans="1:39" ht="186" customHeight="1" x14ac:dyDescent="0.2">
      <c r="A336" s="5"/>
      <c r="B336" s="76">
        <v>400000000</v>
      </c>
      <c r="C336" s="76">
        <v>401000000</v>
      </c>
      <c r="D336" s="76">
        <v>401000000</v>
      </c>
      <c r="E336" s="76">
        <v>401000000</v>
      </c>
      <c r="F336" s="77">
        <v>401000035</v>
      </c>
      <c r="G336" s="6">
        <v>972</v>
      </c>
      <c r="H336" s="6">
        <v>8</v>
      </c>
      <c r="I336" s="77">
        <v>4</v>
      </c>
      <c r="J336" s="4" t="s">
        <v>1218</v>
      </c>
      <c r="K336" s="6">
        <v>200</v>
      </c>
      <c r="L336" s="6"/>
      <c r="M336" s="6">
        <v>972249001</v>
      </c>
      <c r="N336" s="77" t="s">
        <v>1224</v>
      </c>
      <c r="O336" s="6" t="s">
        <v>1222</v>
      </c>
      <c r="P336" s="6" t="s">
        <v>1221</v>
      </c>
      <c r="Q336" s="6" t="s">
        <v>1227</v>
      </c>
      <c r="R336" s="6" t="s">
        <v>1219</v>
      </c>
      <c r="S336" s="6">
        <v>200</v>
      </c>
      <c r="T336" s="6" t="s">
        <v>1228</v>
      </c>
      <c r="U336" s="74">
        <v>401000035</v>
      </c>
      <c r="V336" s="72" t="s">
        <v>1222</v>
      </c>
      <c r="W336" s="72" t="s">
        <v>1221</v>
      </c>
      <c r="X336" s="72" t="s">
        <v>1227</v>
      </c>
      <c r="Y336" s="72" t="s">
        <v>1219</v>
      </c>
      <c r="Z336" s="73">
        <v>972</v>
      </c>
      <c r="AA336" s="41">
        <v>8</v>
      </c>
      <c r="AB336" s="41">
        <v>4</v>
      </c>
      <c r="AC336" s="42" t="s">
        <v>1218</v>
      </c>
      <c r="AD336" s="73">
        <v>200</v>
      </c>
      <c r="AE336" s="43"/>
      <c r="AF336" s="44"/>
      <c r="AG336" s="45">
        <v>1500</v>
      </c>
      <c r="AH336" s="44"/>
      <c r="AI336" s="45">
        <v>1500</v>
      </c>
      <c r="AJ336" s="45">
        <v>1500</v>
      </c>
      <c r="AK336" s="45">
        <v>1500</v>
      </c>
      <c r="AL336" s="7">
        <v>600</v>
      </c>
      <c r="AM336" s="8"/>
    </row>
    <row r="337" spans="1:39" ht="188.25" customHeight="1" x14ac:dyDescent="0.2">
      <c r="A337" s="5"/>
      <c r="B337" s="76">
        <v>400000000</v>
      </c>
      <c r="C337" s="76">
        <v>401000000</v>
      </c>
      <c r="D337" s="76">
        <v>401000000</v>
      </c>
      <c r="E337" s="76">
        <v>401000000</v>
      </c>
      <c r="F337" s="77">
        <v>401000035</v>
      </c>
      <c r="G337" s="6">
        <v>982</v>
      </c>
      <c r="H337" s="6">
        <v>8</v>
      </c>
      <c r="I337" s="77">
        <v>4</v>
      </c>
      <c r="J337" s="4" t="s">
        <v>1218</v>
      </c>
      <c r="K337" s="6">
        <v>200</v>
      </c>
      <c r="L337" s="6"/>
      <c r="M337" s="6">
        <v>982258001</v>
      </c>
      <c r="N337" s="77" t="s">
        <v>1224</v>
      </c>
      <c r="O337" s="6" t="s">
        <v>1222</v>
      </c>
      <c r="P337" s="6" t="s">
        <v>1221</v>
      </c>
      <c r="Q337" s="6" t="s">
        <v>1225</v>
      </c>
      <c r="R337" s="6" t="s">
        <v>1219</v>
      </c>
      <c r="S337" s="6">
        <v>200</v>
      </c>
      <c r="T337" s="6" t="s">
        <v>1226</v>
      </c>
      <c r="U337" s="74">
        <v>401000035</v>
      </c>
      <c r="V337" s="72" t="s">
        <v>1222</v>
      </c>
      <c r="W337" s="72" t="s">
        <v>1221</v>
      </c>
      <c r="X337" s="72" t="s">
        <v>1225</v>
      </c>
      <c r="Y337" s="72" t="s">
        <v>1219</v>
      </c>
      <c r="Z337" s="73">
        <v>982</v>
      </c>
      <c r="AA337" s="41">
        <v>8</v>
      </c>
      <c r="AB337" s="41">
        <v>4</v>
      </c>
      <c r="AC337" s="42" t="s">
        <v>1218</v>
      </c>
      <c r="AD337" s="73">
        <v>200</v>
      </c>
      <c r="AE337" s="43"/>
      <c r="AF337" s="44"/>
      <c r="AG337" s="45">
        <v>1093.8</v>
      </c>
      <c r="AH337" s="44"/>
      <c r="AI337" s="45">
        <v>1500</v>
      </c>
      <c r="AJ337" s="45">
        <v>1500</v>
      </c>
      <c r="AK337" s="45">
        <v>1500</v>
      </c>
      <c r="AL337" s="7">
        <v>600</v>
      </c>
      <c r="AM337" s="8"/>
    </row>
    <row r="338" spans="1:39" ht="183.75" customHeight="1" x14ac:dyDescent="0.2">
      <c r="A338" s="5"/>
      <c r="B338" s="76">
        <v>400000000</v>
      </c>
      <c r="C338" s="76">
        <v>401000000</v>
      </c>
      <c r="D338" s="76">
        <v>401000000</v>
      </c>
      <c r="E338" s="76">
        <v>401000000</v>
      </c>
      <c r="F338" s="77">
        <v>401000035</v>
      </c>
      <c r="G338" s="6">
        <v>992</v>
      </c>
      <c r="H338" s="6">
        <v>8</v>
      </c>
      <c r="I338" s="77">
        <v>4</v>
      </c>
      <c r="J338" s="4" t="s">
        <v>1218</v>
      </c>
      <c r="K338" s="6">
        <v>200</v>
      </c>
      <c r="L338" s="6"/>
      <c r="M338" s="6">
        <v>992269001</v>
      </c>
      <c r="N338" s="77" t="s">
        <v>1224</v>
      </c>
      <c r="O338" s="6" t="s">
        <v>1222</v>
      </c>
      <c r="P338" s="6" t="s">
        <v>1221</v>
      </c>
      <c r="Q338" s="6" t="s">
        <v>1220</v>
      </c>
      <c r="R338" s="6" t="s">
        <v>1219</v>
      </c>
      <c r="S338" s="6">
        <v>200</v>
      </c>
      <c r="T338" s="6" t="s">
        <v>1223</v>
      </c>
      <c r="U338" s="74">
        <v>401000035</v>
      </c>
      <c r="V338" s="72" t="s">
        <v>1222</v>
      </c>
      <c r="W338" s="72" t="s">
        <v>1221</v>
      </c>
      <c r="X338" s="72" t="s">
        <v>1220</v>
      </c>
      <c r="Y338" s="72" t="s">
        <v>1219</v>
      </c>
      <c r="Z338" s="73">
        <v>992</v>
      </c>
      <c r="AA338" s="41">
        <v>8</v>
      </c>
      <c r="AB338" s="41">
        <v>4</v>
      </c>
      <c r="AC338" s="42" t="s">
        <v>1218</v>
      </c>
      <c r="AD338" s="73">
        <v>200</v>
      </c>
      <c r="AE338" s="43"/>
      <c r="AF338" s="44"/>
      <c r="AG338" s="45">
        <v>1500</v>
      </c>
      <c r="AH338" s="44"/>
      <c r="AI338" s="45">
        <v>1500</v>
      </c>
      <c r="AJ338" s="45">
        <v>1500</v>
      </c>
      <c r="AK338" s="45">
        <v>1500</v>
      </c>
      <c r="AL338" s="7">
        <v>600</v>
      </c>
      <c r="AM338" s="8"/>
    </row>
    <row r="339" spans="1:39" ht="30" customHeight="1" x14ac:dyDescent="0.2">
      <c r="A339" s="5"/>
      <c r="B339" s="94">
        <v>401000036</v>
      </c>
      <c r="C339" s="94"/>
      <c r="D339" s="94"/>
      <c r="E339" s="94"/>
      <c r="F339" s="94"/>
      <c r="G339" s="26">
        <v>902</v>
      </c>
      <c r="H339" s="95"/>
      <c r="I339" s="95"/>
      <c r="J339" s="95"/>
      <c r="K339" s="95"/>
      <c r="L339" s="95"/>
      <c r="M339" s="95"/>
      <c r="N339" s="27" t="s">
        <v>1205</v>
      </c>
      <c r="O339" s="6" t="s">
        <v>1205</v>
      </c>
      <c r="P339" s="6" t="s">
        <v>1204</v>
      </c>
      <c r="Q339" s="6" t="s">
        <v>1203</v>
      </c>
      <c r="R339" s="6" t="s">
        <v>1202</v>
      </c>
      <c r="S339" s="6">
        <v>0</v>
      </c>
      <c r="T339" s="28"/>
      <c r="U339" s="37" t="s">
        <v>1217</v>
      </c>
      <c r="V339" s="60" t="s">
        <v>1205</v>
      </c>
      <c r="W339" s="60" t="s">
        <v>22</v>
      </c>
      <c r="X339" s="60" t="s">
        <v>22</v>
      </c>
      <c r="Y339" s="60" t="s">
        <v>22</v>
      </c>
      <c r="Z339" s="38" t="s">
        <v>22</v>
      </c>
      <c r="AA339" s="39" t="s">
        <v>22</v>
      </c>
      <c r="AB339" s="39" t="s">
        <v>22</v>
      </c>
      <c r="AC339" s="40" t="s">
        <v>22</v>
      </c>
      <c r="AD339" s="38" t="s">
        <v>22</v>
      </c>
      <c r="AE339" s="96"/>
      <c r="AF339" s="97"/>
      <c r="AG339" s="34">
        <v>28015.4</v>
      </c>
      <c r="AH339" s="35"/>
      <c r="AI339" s="36">
        <v>30493</v>
      </c>
      <c r="AJ339" s="36">
        <v>31651.8</v>
      </c>
      <c r="AK339" s="34">
        <v>31650.3</v>
      </c>
      <c r="AL339" s="10" t="s">
        <v>22</v>
      </c>
      <c r="AM339" s="8"/>
    </row>
    <row r="340" spans="1:39" ht="126.75" customHeight="1" x14ac:dyDescent="0.2">
      <c r="A340" s="5"/>
      <c r="B340" s="76">
        <v>400000000</v>
      </c>
      <c r="C340" s="76">
        <v>401000000</v>
      </c>
      <c r="D340" s="76">
        <v>401000000</v>
      </c>
      <c r="E340" s="76">
        <v>401000000</v>
      </c>
      <c r="F340" s="77">
        <v>401000036</v>
      </c>
      <c r="G340" s="6">
        <v>902</v>
      </c>
      <c r="H340" s="6">
        <v>1</v>
      </c>
      <c r="I340" s="77">
        <v>13</v>
      </c>
      <c r="J340" s="4" t="s">
        <v>1211</v>
      </c>
      <c r="K340" s="6">
        <v>100</v>
      </c>
      <c r="L340" s="6"/>
      <c r="M340" s="6">
        <v>902540001</v>
      </c>
      <c r="N340" s="77" t="s">
        <v>1205</v>
      </c>
      <c r="O340" s="6" t="s">
        <v>1212</v>
      </c>
      <c r="P340" s="6" t="s">
        <v>1209</v>
      </c>
      <c r="Q340" s="6" t="s">
        <v>1208</v>
      </c>
      <c r="R340" s="6" t="s">
        <v>1207</v>
      </c>
      <c r="S340" s="6">
        <v>100</v>
      </c>
      <c r="T340" s="6" t="s">
        <v>1216</v>
      </c>
      <c r="U340" s="74">
        <v>401000036</v>
      </c>
      <c r="V340" s="72" t="s">
        <v>1212</v>
      </c>
      <c r="W340" s="72" t="s">
        <v>1209</v>
      </c>
      <c r="X340" s="72" t="s">
        <v>1208</v>
      </c>
      <c r="Y340" s="72" t="s">
        <v>1207</v>
      </c>
      <c r="Z340" s="73">
        <v>902</v>
      </c>
      <c r="AA340" s="41">
        <v>1</v>
      </c>
      <c r="AB340" s="41">
        <v>13</v>
      </c>
      <c r="AC340" s="42" t="s">
        <v>1211</v>
      </c>
      <c r="AD340" s="73">
        <v>100</v>
      </c>
      <c r="AE340" s="43"/>
      <c r="AF340" s="44"/>
      <c r="AG340" s="45">
        <v>18916.599999999999</v>
      </c>
      <c r="AH340" s="44"/>
      <c r="AI340" s="45">
        <v>22886.2</v>
      </c>
      <c r="AJ340" s="45">
        <v>25067.7</v>
      </c>
      <c r="AK340" s="45">
        <v>25067.7</v>
      </c>
      <c r="AL340" s="7">
        <v>600</v>
      </c>
      <c r="AM340" s="8"/>
    </row>
    <row r="341" spans="1:39" ht="87.75" customHeight="1" x14ac:dyDescent="0.2">
      <c r="A341" s="5"/>
      <c r="B341" s="76">
        <v>400000000</v>
      </c>
      <c r="C341" s="76">
        <v>401000000</v>
      </c>
      <c r="D341" s="76">
        <v>401000000</v>
      </c>
      <c r="E341" s="76">
        <v>401000000</v>
      </c>
      <c r="F341" s="77">
        <v>401000036</v>
      </c>
      <c r="G341" s="6">
        <v>902</v>
      </c>
      <c r="H341" s="6">
        <v>1</v>
      </c>
      <c r="I341" s="77">
        <v>13</v>
      </c>
      <c r="J341" s="4" t="s">
        <v>1211</v>
      </c>
      <c r="K341" s="6">
        <v>200</v>
      </c>
      <c r="L341" s="6"/>
      <c r="M341" s="6">
        <v>902540002</v>
      </c>
      <c r="N341" s="77" t="s">
        <v>1205</v>
      </c>
      <c r="O341" s="6" t="s">
        <v>1212</v>
      </c>
      <c r="P341" s="6" t="s">
        <v>1204</v>
      </c>
      <c r="Q341" s="6" t="s">
        <v>1214</v>
      </c>
      <c r="R341" s="6" t="s">
        <v>1202</v>
      </c>
      <c r="S341" s="6">
        <v>200</v>
      </c>
      <c r="T341" s="6" t="s">
        <v>1215</v>
      </c>
      <c r="U341" s="74">
        <v>401000036</v>
      </c>
      <c r="V341" s="72" t="s">
        <v>1212</v>
      </c>
      <c r="W341" s="72" t="s">
        <v>1204</v>
      </c>
      <c r="X341" s="72" t="s">
        <v>1214</v>
      </c>
      <c r="Y341" s="72" t="s">
        <v>1202</v>
      </c>
      <c r="Z341" s="73">
        <v>902</v>
      </c>
      <c r="AA341" s="41">
        <v>1</v>
      </c>
      <c r="AB341" s="41">
        <v>13</v>
      </c>
      <c r="AC341" s="42" t="s">
        <v>1211</v>
      </c>
      <c r="AD341" s="73">
        <v>200</v>
      </c>
      <c r="AE341" s="43"/>
      <c r="AF341" s="44"/>
      <c r="AG341" s="45">
        <v>4729.8999999999996</v>
      </c>
      <c r="AH341" s="44"/>
      <c r="AI341" s="45">
        <v>7527</v>
      </c>
      <c r="AJ341" s="45">
        <v>6504.3</v>
      </c>
      <c r="AK341" s="45">
        <v>6504.3</v>
      </c>
      <c r="AL341" s="7">
        <v>600</v>
      </c>
      <c r="AM341" s="8"/>
    </row>
    <row r="342" spans="1:39" ht="84.75" customHeight="1" x14ac:dyDescent="0.2">
      <c r="A342" s="5"/>
      <c r="B342" s="76">
        <v>400000000</v>
      </c>
      <c r="C342" s="76">
        <v>401000000</v>
      </c>
      <c r="D342" s="76">
        <v>401000000</v>
      </c>
      <c r="E342" s="76">
        <v>401000000</v>
      </c>
      <c r="F342" s="77">
        <v>401000036</v>
      </c>
      <c r="G342" s="6">
        <v>902</v>
      </c>
      <c r="H342" s="6">
        <v>1</v>
      </c>
      <c r="I342" s="77">
        <v>13</v>
      </c>
      <c r="J342" s="4" t="s">
        <v>1211</v>
      </c>
      <c r="K342" s="6">
        <v>800</v>
      </c>
      <c r="L342" s="6"/>
      <c r="M342" s="6">
        <v>902540003</v>
      </c>
      <c r="N342" s="77" t="s">
        <v>1205</v>
      </c>
      <c r="O342" s="6" t="s">
        <v>1212</v>
      </c>
      <c r="P342" s="6" t="s">
        <v>1204</v>
      </c>
      <c r="Q342" s="6" t="s">
        <v>1203</v>
      </c>
      <c r="R342" s="6" t="s">
        <v>1202</v>
      </c>
      <c r="S342" s="6">
        <v>800</v>
      </c>
      <c r="T342" s="6" t="s">
        <v>1213</v>
      </c>
      <c r="U342" s="74">
        <v>401000036</v>
      </c>
      <c r="V342" s="72" t="s">
        <v>1212</v>
      </c>
      <c r="W342" s="72" t="s">
        <v>1204</v>
      </c>
      <c r="X342" s="72" t="s">
        <v>1203</v>
      </c>
      <c r="Y342" s="72" t="s">
        <v>1202</v>
      </c>
      <c r="Z342" s="73">
        <v>902</v>
      </c>
      <c r="AA342" s="41">
        <v>1</v>
      </c>
      <c r="AB342" s="41">
        <v>13</v>
      </c>
      <c r="AC342" s="42" t="s">
        <v>1211</v>
      </c>
      <c r="AD342" s="73">
        <v>800</v>
      </c>
      <c r="AE342" s="43"/>
      <c r="AF342" s="44"/>
      <c r="AG342" s="45">
        <v>79.8</v>
      </c>
      <c r="AH342" s="44"/>
      <c r="AI342" s="45">
        <v>79.8</v>
      </c>
      <c r="AJ342" s="45">
        <v>79.8</v>
      </c>
      <c r="AK342" s="45">
        <v>78.3</v>
      </c>
      <c r="AL342" s="7">
        <v>600</v>
      </c>
      <c r="AM342" s="8"/>
    </row>
    <row r="343" spans="1:39" ht="125.25" customHeight="1" x14ac:dyDescent="0.2">
      <c r="A343" s="5"/>
      <c r="B343" s="76">
        <v>400000000</v>
      </c>
      <c r="C343" s="76">
        <v>401000000</v>
      </c>
      <c r="D343" s="76">
        <v>401000000</v>
      </c>
      <c r="E343" s="76">
        <v>401000000</v>
      </c>
      <c r="F343" s="77">
        <v>401000036</v>
      </c>
      <c r="G343" s="6">
        <v>902</v>
      </c>
      <c r="H343" s="6">
        <v>1</v>
      </c>
      <c r="I343" s="77">
        <v>13</v>
      </c>
      <c r="J343" s="4" t="s">
        <v>1201</v>
      </c>
      <c r="K343" s="6">
        <v>100</v>
      </c>
      <c r="L343" s="6"/>
      <c r="M343" s="6">
        <v>902900001</v>
      </c>
      <c r="N343" s="77" t="s">
        <v>1205</v>
      </c>
      <c r="O343" s="6" t="s">
        <v>1205</v>
      </c>
      <c r="P343" s="6" t="s">
        <v>1209</v>
      </c>
      <c r="Q343" s="6" t="s">
        <v>1208</v>
      </c>
      <c r="R343" s="6" t="s">
        <v>1207</v>
      </c>
      <c r="S343" s="6">
        <v>100</v>
      </c>
      <c r="T343" s="6" t="s">
        <v>1210</v>
      </c>
      <c r="U343" s="74">
        <v>401000036</v>
      </c>
      <c r="V343" s="72" t="s">
        <v>1205</v>
      </c>
      <c r="W343" s="72" t="s">
        <v>1209</v>
      </c>
      <c r="X343" s="72" t="s">
        <v>1208</v>
      </c>
      <c r="Y343" s="72" t="s">
        <v>1207</v>
      </c>
      <c r="Z343" s="73">
        <v>902</v>
      </c>
      <c r="AA343" s="41">
        <v>1</v>
      </c>
      <c r="AB343" s="41">
        <v>13</v>
      </c>
      <c r="AC343" s="42" t="s">
        <v>1201</v>
      </c>
      <c r="AD343" s="73">
        <v>100</v>
      </c>
      <c r="AE343" s="43"/>
      <c r="AF343" s="44"/>
      <c r="AG343" s="45">
        <v>662.8</v>
      </c>
      <c r="AH343" s="44"/>
      <c r="AI343" s="45">
        <v>0</v>
      </c>
      <c r="AJ343" s="45">
        <v>0</v>
      </c>
      <c r="AK343" s="45">
        <v>0</v>
      </c>
      <c r="AL343" s="7">
        <v>600</v>
      </c>
      <c r="AM343" s="8"/>
    </row>
    <row r="344" spans="1:39" ht="90.75" customHeight="1" x14ac:dyDescent="0.2">
      <c r="A344" s="5"/>
      <c r="B344" s="76">
        <v>400000000</v>
      </c>
      <c r="C344" s="76">
        <v>401000000</v>
      </c>
      <c r="D344" s="76">
        <v>401000000</v>
      </c>
      <c r="E344" s="76">
        <v>401000000</v>
      </c>
      <c r="F344" s="77">
        <v>401000036</v>
      </c>
      <c r="G344" s="6">
        <v>902</v>
      </c>
      <c r="H344" s="6">
        <v>1</v>
      </c>
      <c r="I344" s="77">
        <v>13</v>
      </c>
      <c r="J344" s="4" t="s">
        <v>1201</v>
      </c>
      <c r="K344" s="6">
        <v>200</v>
      </c>
      <c r="L344" s="6"/>
      <c r="M344" s="6">
        <v>902900002</v>
      </c>
      <c r="N344" s="77" t="s">
        <v>1205</v>
      </c>
      <c r="O344" s="6" t="s">
        <v>1205</v>
      </c>
      <c r="P344" s="6" t="s">
        <v>1204</v>
      </c>
      <c r="Q344" s="6" t="s">
        <v>1203</v>
      </c>
      <c r="R344" s="6" t="s">
        <v>1202</v>
      </c>
      <c r="S344" s="6">
        <v>200</v>
      </c>
      <c r="T344" s="6" t="s">
        <v>1206</v>
      </c>
      <c r="U344" s="74">
        <v>401000036</v>
      </c>
      <c r="V344" s="72" t="s">
        <v>1205</v>
      </c>
      <c r="W344" s="72" t="s">
        <v>1204</v>
      </c>
      <c r="X344" s="72" t="s">
        <v>1203</v>
      </c>
      <c r="Y344" s="72" t="s">
        <v>1202</v>
      </c>
      <c r="Z344" s="73">
        <v>902</v>
      </c>
      <c r="AA344" s="41">
        <v>1</v>
      </c>
      <c r="AB344" s="41">
        <v>13</v>
      </c>
      <c r="AC344" s="42" t="s">
        <v>1201</v>
      </c>
      <c r="AD344" s="73">
        <v>200</v>
      </c>
      <c r="AE344" s="43"/>
      <c r="AF344" s="44"/>
      <c r="AG344" s="45">
        <v>3626.3</v>
      </c>
      <c r="AH344" s="44"/>
      <c r="AI344" s="45">
        <v>0</v>
      </c>
      <c r="AJ344" s="45">
        <v>0</v>
      </c>
      <c r="AK344" s="45">
        <v>0</v>
      </c>
      <c r="AL344" s="7">
        <v>600</v>
      </c>
      <c r="AM344" s="8"/>
    </row>
    <row r="345" spans="1:39" ht="32.25" customHeight="1" x14ac:dyDescent="0.2">
      <c r="A345" s="5"/>
      <c r="B345" s="94">
        <v>401000037</v>
      </c>
      <c r="C345" s="94"/>
      <c r="D345" s="94"/>
      <c r="E345" s="94"/>
      <c r="F345" s="94"/>
      <c r="G345" s="26">
        <v>992</v>
      </c>
      <c r="H345" s="95"/>
      <c r="I345" s="95"/>
      <c r="J345" s="95"/>
      <c r="K345" s="95"/>
      <c r="L345" s="95"/>
      <c r="M345" s="95"/>
      <c r="N345" s="27" t="s">
        <v>1186</v>
      </c>
      <c r="O345" s="6" t="s">
        <v>1040</v>
      </c>
      <c r="P345" s="6" t="s">
        <v>1184</v>
      </c>
      <c r="Q345" s="6" t="s">
        <v>1183</v>
      </c>
      <c r="R345" s="6" t="s">
        <v>227</v>
      </c>
      <c r="S345" s="6">
        <v>0</v>
      </c>
      <c r="T345" s="28"/>
      <c r="U345" s="37" t="s">
        <v>1200</v>
      </c>
      <c r="V345" s="60" t="s">
        <v>1186</v>
      </c>
      <c r="W345" s="60" t="s">
        <v>22</v>
      </c>
      <c r="X345" s="60" t="s">
        <v>22</v>
      </c>
      <c r="Y345" s="60" t="s">
        <v>22</v>
      </c>
      <c r="Z345" s="38" t="s">
        <v>22</v>
      </c>
      <c r="AA345" s="39" t="s">
        <v>22</v>
      </c>
      <c r="AB345" s="39" t="s">
        <v>22</v>
      </c>
      <c r="AC345" s="40" t="s">
        <v>22</v>
      </c>
      <c r="AD345" s="38" t="s">
        <v>22</v>
      </c>
      <c r="AE345" s="96"/>
      <c r="AF345" s="97"/>
      <c r="AG345" s="34">
        <v>17598.8</v>
      </c>
      <c r="AH345" s="35"/>
      <c r="AI345" s="36">
        <f>AI346+AI347+AI348+AI349+AI350+AI351</f>
        <v>90763.799999999988</v>
      </c>
      <c r="AJ345" s="36">
        <f t="shared" ref="AJ345:AK345" si="5">AJ346+AJ347+AJ348+AJ349+AJ350+AJ351</f>
        <v>88763.9</v>
      </c>
      <c r="AK345" s="36">
        <f t="shared" si="5"/>
        <v>88763.9</v>
      </c>
      <c r="AL345" s="10" t="s">
        <v>22</v>
      </c>
      <c r="AM345" s="8"/>
    </row>
    <row r="346" spans="1:39" ht="39.75" customHeight="1" x14ac:dyDescent="0.2">
      <c r="A346" s="5"/>
      <c r="B346" s="76">
        <v>400000000</v>
      </c>
      <c r="C346" s="76">
        <v>401000000</v>
      </c>
      <c r="D346" s="76">
        <v>401000000</v>
      </c>
      <c r="E346" s="76">
        <v>401000000</v>
      </c>
      <c r="F346" s="77">
        <v>401000037</v>
      </c>
      <c r="G346" s="6">
        <v>923</v>
      </c>
      <c r="H346" s="6">
        <v>5</v>
      </c>
      <c r="I346" s="77">
        <v>3</v>
      </c>
      <c r="J346" s="4" t="s">
        <v>1195</v>
      </c>
      <c r="K346" s="6">
        <v>100</v>
      </c>
      <c r="L346" s="6"/>
      <c r="M346" s="6">
        <v>923902001</v>
      </c>
      <c r="N346" s="77" t="s">
        <v>1186</v>
      </c>
      <c r="O346" s="6" t="s">
        <v>1186</v>
      </c>
      <c r="P346" s="6" t="s">
        <v>1198</v>
      </c>
      <c r="Q346" s="6" t="s">
        <v>1197</v>
      </c>
      <c r="R346" s="6" t="s">
        <v>227</v>
      </c>
      <c r="S346" s="6">
        <v>100</v>
      </c>
      <c r="T346" s="6" t="s">
        <v>1196</v>
      </c>
      <c r="U346" s="98">
        <v>401000037</v>
      </c>
      <c r="V346" s="93" t="s">
        <v>1186</v>
      </c>
      <c r="W346" s="93" t="s">
        <v>1198</v>
      </c>
      <c r="X346" s="93" t="s">
        <v>1197</v>
      </c>
      <c r="Y346" s="93" t="s">
        <v>227</v>
      </c>
      <c r="Z346" s="80">
        <v>923</v>
      </c>
      <c r="AA346" s="41">
        <v>5</v>
      </c>
      <c r="AB346" s="41">
        <v>3</v>
      </c>
      <c r="AC346" s="42" t="s">
        <v>1195</v>
      </c>
      <c r="AD346" s="73">
        <v>100</v>
      </c>
      <c r="AE346" s="43"/>
      <c r="AF346" s="44"/>
      <c r="AG346" s="45">
        <v>600</v>
      </c>
      <c r="AH346" s="44"/>
      <c r="AI346" s="45">
        <v>0</v>
      </c>
      <c r="AJ346" s="45">
        <v>0</v>
      </c>
      <c r="AK346" s="45">
        <v>0</v>
      </c>
      <c r="AL346" s="7">
        <v>600</v>
      </c>
      <c r="AM346" s="8"/>
    </row>
    <row r="347" spans="1:39" ht="70.5" customHeight="1" x14ac:dyDescent="0.2">
      <c r="A347" s="5"/>
      <c r="B347" s="76">
        <v>400000000</v>
      </c>
      <c r="C347" s="76">
        <v>401000000</v>
      </c>
      <c r="D347" s="76">
        <v>401000000</v>
      </c>
      <c r="E347" s="76">
        <v>401000000</v>
      </c>
      <c r="F347" s="77">
        <v>401000037</v>
      </c>
      <c r="G347" s="6">
        <v>923</v>
      </c>
      <c r="H347" s="6">
        <v>5</v>
      </c>
      <c r="I347" s="77">
        <v>3</v>
      </c>
      <c r="J347" s="4" t="s">
        <v>1195</v>
      </c>
      <c r="K347" s="6">
        <v>200</v>
      </c>
      <c r="L347" s="6"/>
      <c r="M347" s="6">
        <v>923902002</v>
      </c>
      <c r="N347" s="77" t="s">
        <v>1186</v>
      </c>
      <c r="O347" s="6" t="s">
        <v>1186</v>
      </c>
      <c r="P347" s="6" t="s">
        <v>1198</v>
      </c>
      <c r="Q347" s="6" t="s">
        <v>1197</v>
      </c>
      <c r="R347" s="6" t="s">
        <v>227</v>
      </c>
      <c r="S347" s="6">
        <v>200</v>
      </c>
      <c r="T347" s="6" t="s">
        <v>1196</v>
      </c>
      <c r="U347" s="98"/>
      <c r="V347" s="93"/>
      <c r="W347" s="93"/>
      <c r="X347" s="93"/>
      <c r="Y347" s="93"/>
      <c r="Z347" s="80"/>
      <c r="AA347" s="41">
        <v>5</v>
      </c>
      <c r="AB347" s="41">
        <v>3</v>
      </c>
      <c r="AC347" s="42" t="s">
        <v>1195</v>
      </c>
      <c r="AD347" s="73">
        <v>200</v>
      </c>
      <c r="AE347" s="43"/>
      <c r="AF347" s="44"/>
      <c r="AG347" s="45">
        <v>90</v>
      </c>
      <c r="AH347" s="44"/>
      <c r="AI347" s="45">
        <v>0</v>
      </c>
      <c r="AJ347" s="45">
        <v>0</v>
      </c>
      <c r="AK347" s="45">
        <v>0</v>
      </c>
      <c r="AL347" s="7">
        <v>600</v>
      </c>
      <c r="AM347" s="8"/>
    </row>
    <row r="348" spans="1:39" ht="108" customHeight="1" x14ac:dyDescent="0.2">
      <c r="A348" s="5"/>
      <c r="B348" s="76">
        <v>400000000</v>
      </c>
      <c r="C348" s="76">
        <v>401000000</v>
      </c>
      <c r="D348" s="76">
        <v>401000000</v>
      </c>
      <c r="E348" s="76">
        <v>401000000</v>
      </c>
      <c r="F348" s="77">
        <v>401000037</v>
      </c>
      <c r="G348" s="6">
        <v>962</v>
      </c>
      <c r="H348" s="6">
        <v>5</v>
      </c>
      <c r="I348" s="77">
        <v>3</v>
      </c>
      <c r="J348" s="4" t="s">
        <v>1047</v>
      </c>
      <c r="K348" s="6">
        <v>200</v>
      </c>
      <c r="L348" s="6"/>
      <c r="M348" s="6">
        <v>962282001</v>
      </c>
      <c r="N348" s="77" t="s">
        <v>1186</v>
      </c>
      <c r="O348" s="6" t="s">
        <v>1040</v>
      </c>
      <c r="P348" s="6" t="s">
        <v>1184</v>
      </c>
      <c r="Q348" s="6" t="s">
        <v>1193</v>
      </c>
      <c r="R348" s="6" t="s">
        <v>227</v>
      </c>
      <c r="S348" s="6">
        <v>200</v>
      </c>
      <c r="T348" s="6" t="s">
        <v>1194</v>
      </c>
      <c r="U348" s="74">
        <v>401000037</v>
      </c>
      <c r="V348" s="72" t="s">
        <v>1040</v>
      </c>
      <c r="W348" s="72" t="s">
        <v>1184</v>
      </c>
      <c r="X348" s="72" t="s">
        <v>1193</v>
      </c>
      <c r="Y348" s="72" t="s">
        <v>227</v>
      </c>
      <c r="Z348" s="73">
        <v>962</v>
      </c>
      <c r="AA348" s="41">
        <v>5</v>
      </c>
      <c r="AB348" s="41">
        <v>3</v>
      </c>
      <c r="AC348" s="42" t="s">
        <v>1047</v>
      </c>
      <c r="AD348" s="73">
        <v>200</v>
      </c>
      <c r="AE348" s="43"/>
      <c r="AF348" s="44"/>
      <c r="AG348" s="45">
        <v>4136</v>
      </c>
      <c r="AH348" s="44"/>
      <c r="AI348" s="45">
        <v>18969.7</v>
      </c>
      <c r="AJ348" s="45">
        <v>18969.8</v>
      </c>
      <c r="AK348" s="45">
        <v>18969.8</v>
      </c>
      <c r="AL348" s="7">
        <v>600</v>
      </c>
      <c r="AM348" s="8"/>
    </row>
    <row r="349" spans="1:39" ht="134.25" customHeight="1" x14ac:dyDescent="0.2">
      <c r="A349" s="5"/>
      <c r="B349" s="76">
        <v>400000000</v>
      </c>
      <c r="C349" s="76">
        <v>401000000</v>
      </c>
      <c r="D349" s="76">
        <v>401000000</v>
      </c>
      <c r="E349" s="76">
        <v>401000000</v>
      </c>
      <c r="F349" s="77">
        <v>401000037</v>
      </c>
      <c r="G349" s="6">
        <v>972</v>
      </c>
      <c r="H349" s="6">
        <v>5</v>
      </c>
      <c r="I349" s="77">
        <v>3</v>
      </c>
      <c r="J349" s="4" t="s">
        <v>1047</v>
      </c>
      <c r="K349" s="6">
        <v>200</v>
      </c>
      <c r="L349" s="6"/>
      <c r="M349" s="6">
        <v>972141001</v>
      </c>
      <c r="N349" s="77" t="s">
        <v>1186</v>
      </c>
      <c r="O349" s="6" t="s">
        <v>1040</v>
      </c>
      <c r="P349" s="6" t="s">
        <v>1191</v>
      </c>
      <c r="Q349" s="6" t="s">
        <v>1190</v>
      </c>
      <c r="R349" s="6" t="s">
        <v>1189</v>
      </c>
      <c r="S349" s="6">
        <v>200</v>
      </c>
      <c r="T349" s="6" t="s">
        <v>1192</v>
      </c>
      <c r="U349" s="74">
        <v>401000037</v>
      </c>
      <c r="V349" s="72" t="s">
        <v>1040</v>
      </c>
      <c r="W349" s="72" t="s">
        <v>1191</v>
      </c>
      <c r="X349" s="72" t="s">
        <v>1190</v>
      </c>
      <c r="Y349" s="72" t="s">
        <v>1189</v>
      </c>
      <c r="Z349" s="73">
        <v>972</v>
      </c>
      <c r="AA349" s="41">
        <v>5</v>
      </c>
      <c r="AB349" s="41">
        <v>3</v>
      </c>
      <c r="AC349" s="42" t="s">
        <v>1047</v>
      </c>
      <c r="AD349" s="73">
        <v>200</v>
      </c>
      <c r="AE349" s="43"/>
      <c r="AF349" s="44"/>
      <c r="AG349" s="45">
        <v>7192</v>
      </c>
      <c r="AH349" s="44"/>
      <c r="AI349" s="45">
        <v>42262.3</v>
      </c>
      <c r="AJ349" s="45">
        <v>40262.300000000003</v>
      </c>
      <c r="AK349" s="45">
        <v>40262.300000000003</v>
      </c>
      <c r="AL349" s="7">
        <v>600</v>
      </c>
      <c r="AM349" s="8"/>
    </row>
    <row r="350" spans="1:39" ht="105" customHeight="1" x14ac:dyDescent="0.2">
      <c r="A350" s="5"/>
      <c r="B350" s="76">
        <v>400000000</v>
      </c>
      <c r="C350" s="76">
        <v>401000000</v>
      </c>
      <c r="D350" s="76">
        <v>401000000</v>
      </c>
      <c r="E350" s="76">
        <v>401000000</v>
      </c>
      <c r="F350" s="77">
        <v>401000037</v>
      </c>
      <c r="G350" s="6">
        <v>982</v>
      </c>
      <c r="H350" s="6">
        <v>5</v>
      </c>
      <c r="I350" s="77">
        <v>3</v>
      </c>
      <c r="J350" s="4" t="s">
        <v>1047</v>
      </c>
      <c r="K350" s="6">
        <v>200</v>
      </c>
      <c r="L350" s="6"/>
      <c r="M350" s="6">
        <v>982285001</v>
      </c>
      <c r="N350" s="77" t="s">
        <v>1186</v>
      </c>
      <c r="O350" s="6" t="s">
        <v>1040</v>
      </c>
      <c r="P350" s="6" t="s">
        <v>1184</v>
      </c>
      <c r="Q350" s="6" t="s">
        <v>1187</v>
      </c>
      <c r="R350" s="6" t="s">
        <v>227</v>
      </c>
      <c r="S350" s="6">
        <v>200</v>
      </c>
      <c r="T350" s="6" t="s">
        <v>1188</v>
      </c>
      <c r="U350" s="74">
        <v>401000037</v>
      </c>
      <c r="V350" s="72" t="s">
        <v>1040</v>
      </c>
      <c r="W350" s="72" t="s">
        <v>1184</v>
      </c>
      <c r="X350" s="72" t="s">
        <v>1187</v>
      </c>
      <c r="Y350" s="72" t="s">
        <v>227</v>
      </c>
      <c r="Z350" s="73">
        <v>982</v>
      </c>
      <c r="AA350" s="41">
        <v>5</v>
      </c>
      <c r="AB350" s="41">
        <v>3</v>
      </c>
      <c r="AC350" s="42" t="s">
        <v>1047</v>
      </c>
      <c r="AD350" s="73">
        <v>200</v>
      </c>
      <c r="AE350" s="43"/>
      <c r="AF350" s="44"/>
      <c r="AG350" s="45">
        <v>1080.8</v>
      </c>
      <c r="AH350" s="44"/>
      <c r="AI350" s="45">
        <v>19608.900000000001</v>
      </c>
      <c r="AJ350" s="45">
        <v>19608.900000000001</v>
      </c>
      <c r="AK350" s="45">
        <v>19608.900000000001</v>
      </c>
      <c r="AL350" s="7">
        <v>600</v>
      </c>
      <c r="AM350" s="8"/>
    </row>
    <row r="351" spans="1:39" ht="105" customHeight="1" x14ac:dyDescent="0.2">
      <c r="A351" s="5"/>
      <c r="B351" s="76">
        <v>400000000</v>
      </c>
      <c r="C351" s="76">
        <v>401000000</v>
      </c>
      <c r="D351" s="76">
        <v>401000000</v>
      </c>
      <c r="E351" s="76">
        <v>401000000</v>
      </c>
      <c r="F351" s="77">
        <v>401000037</v>
      </c>
      <c r="G351" s="6">
        <v>992</v>
      </c>
      <c r="H351" s="6">
        <v>5</v>
      </c>
      <c r="I351" s="77">
        <v>3</v>
      </c>
      <c r="J351" s="4" t="s">
        <v>1047</v>
      </c>
      <c r="K351" s="6">
        <v>200</v>
      </c>
      <c r="L351" s="6"/>
      <c r="M351" s="6">
        <v>992276001</v>
      </c>
      <c r="N351" s="77" t="s">
        <v>1186</v>
      </c>
      <c r="O351" s="6" t="s">
        <v>1040</v>
      </c>
      <c r="P351" s="6" t="s">
        <v>1184</v>
      </c>
      <c r="Q351" s="6" t="s">
        <v>1183</v>
      </c>
      <c r="R351" s="6" t="s">
        <v>227</v>
      </c>
      <c r="S351" s="6">
        <v>200</v>
      </c>
      <c r="T351" s="6" t="s">
        <v>1185</v>
      </c>
      <c r="U351" s="74">
        <v>401000037</v>
      </c>
      <c r="V351" s="72" t="s">
        <v>1040</v>
      </c>
      <c r="W351" s="72" t="s">
        <v>1184</v>
      </c>
      <c r="X351" s="72" t="s">
        <v>1183</v>
      </c>
      <c r="Y351" s="72" t="s">
        <v>227</v>
      </c>
      <c r="Z351" s="73">
        <v>992</v>
      </c>
      <c r="AA351" s="41">
        <v>5</v>
      </c>
      <c r="AB351" s="41">
        <v>3</v>
      </c>
      <c r="AC351" s="42" t="s">
        <v>1047</v>
      </c>
      <c r="AD351" s="73">
        <v>200</v>
      </c>
      <c r="AE351" s="43"/>
      <c r="AF351" s="44"/>
      <c r="AG351" s="45">
        <v>4500</v>
      </c>
      <c r="AH351" s="44"/>
      <c r="AI351" s="45">
        <v>9922.9</v>
      </c>
      <c r="AJ351" s="45">
        <v>9922.9</v>
      </c>
      <c r="AK351" s="45">
        <v>9922.9</v>
      </c>
      <c r="AL351" s="7">
        <v>600</v>
      </c>
      <c r="AM351" s="8"/>
    </row>
    <row r="352" spans="1:39" ht="75" customHeight="1" x14ac:dyDescent="0.2">
      <c r="A352" s="5"/>
      <c r="B352" s="94">
        <v>401000038</v>
      </c>
      <c r="C352" s="94"/>
      <c r="D352" s="94"/>
      <c r="E352" s="94"/>
      <c r="F352" s="94"/>
      <c r="G352" s="26">
        <v>992</v>
      </c>
      <c r="H352" s="95"/>
      <c r="I352" s="95"/>
      <c r="J352" s="95"/>
      <c r="K352" s="95"/>
      <c r="L352" s="95"/>
      <c r="M352" s="95"/>
      <c r="N352" s="27" t="s">
        <v>1168</v>
      </c>
      <c r="O352" s="6" t="s">
        <v>1040</v>
      </c>
      <c r="P352" s="6" t="s">
        <v>1166</v>
      </c>
      <c r="Q352" s="6" t="s">
        <v>1165</v>
      </c>
      <c r="R352" s="6" t="s">
        <v>1164</v>
      </c>
      <c r="S352" s="6">
        <v>0</v>
      </c>
      <c r="T352" s="28"/>
      <c r="U352" s="37" t="s">
        <v>1182</v>
      </c>
      <c r="V352" s="60" t="s">
        <v>1168</v>
      </c>
      <c r="W352" s="60" t="s">
        <v>22</v>
      </c>
      <c r="X352" s="60" t="s">
        <v>22</v>
      </c>
      <c r="Y352" s="60" t="s">
        <v>22</v>
      </c>
      <c r="Z352" s="38" t="s">
        <v>22</v>
      </c>
      <c r="AA352" s="39" t="s">
        <v>22</v>
      </c>
      <c r="AB352" s="39" t="s">
        <v>22</v>
      </c>
      <c r="AC352" s="40" t="s">
        <v>22</v>
      </c>
      <c r="AD352" s="38" t="s">
        <v>22</v>
      </c>
      <c r="AE352" s="96"/>
      <c r="AF352" s="97"/>
      <c r="AG352" s="34">
        <v>28494.6</v>
      </c>
      <c r="AH352" s="35"/>
      <c r="AI352" s="36">
        <v>44126.5</v>
      </c>
      <c r="AJ352" s="36">
        <v>47278.2</v>
      </c>
      <c r="AK352" s="34">
        <v>47278.2</v>
      </c>
      <c r="AL352" s="10" t="s">
        <v>22</v>
      </c>
      <c r="AM352" s="8"/>
    </row>
    <row r="353" spans="1:39" ht="43.5" customHeight="1" x14ac:dyDescent="0.2">
      <c r="A353" s="5"/>
      <c r="B353" s="76">
        <v>400000000</v>
      </c>
      <c r="C353" s="76">
        <v>401000000</v>
      </c>
      <c r="D353" s="76">
        <v>401000000</v>
      </c>
      <c r="E353" s="76">
        <v>401000000</v>
      </c>
      <c r="F353" s="77">
        <v>401000038</v>
      </c>
      <c r="G353" s="6">
        <v>923</v>
      </c>
      <c r="H353" s="6">
        <v>5</v>
      </c>
      <c r="I353" s="77">
        <v>3</v>
      </c>
      <c r="J353" s="4" t="s">
        <v>1175</v>
      </c>
      <c r="K353" s="6">
        <v>100</v>
      </c>
      <c r="L353" s="6"/>
      <c r="M353" s="6">
        <v>923903001</v>
      </c>
      <c r="N353" s="77" t="s">
        <v>1168</v>
      </c>
      <c r="O353" s="6" t="s">
        <v>1179</v>
      </c>
      <c r="P353" s="6" t="s">
        <v>1178</v>
      </c>
      <c r="Q353" s="6" t="s">
        <v>1177</v>
      </c>
      <c r="R353" s="6" t="s">
        <v>1164</v>
      </c>
      <c r="S353" s="6">
        <v>100</v>
      </c>
      <c r="T353" s="6" t="s">
        <v>1176</v>
      </c>
      <c r="U353" s="98">
        <v>401000038</v>
      </c>
      <c r="V353" s="93" t="s">
        <v>1179</v>
      </c>
      <c r="W353" s="93" t="s">
        <v>1178</v>
      </c>
      <c r="X353" s="93" t="s">
        <v>1177</v>
      </c>
      <c r="Y353" s="93" t="s">
        <v>1164</v>
      </c>
      <c r="Z353" s="80">
        <v>923</v>
      </c>
      <c r="AA353" s="41">
        <v>5</v>
      </c>
      <c r="AB353" s="41">
        <v>3</v>
      </c>
      <c r="AC353" s="42" t="s">
        <v>1175</v>
      </c>
      <c r="AD353" s="73">
        <v>100</v>
      </c>
      <c r="AE353" s="43"/>
      <c r="AF353" s="44"/>
      <c r="AG353" s="45">
        <v>1200</v>
      </c>
      <c r="AH353" s="44"/>
      <c r="AI353" s="45">
        <v>0</v>
      </c>
      <c r="AJ353" s="45">
        <v>0</v>
      </c>
      <c r="AK353" s="45">
        <v>0</v>
      </c>
      <c r="AL353" s="7">
        <v>600</v>
      </c>
      <c r="AM353" s="8"/>
    </row>
    <row r="354" spans="1:39" ht="79.5" customHeight="1" x14ac:dyDescent="0.2">
      <c r="A354" s="5"/>
      <c r="B354" s="76">
        <v>400000000</v>
      </c>
      <c r="C354" s="76">
        <v>401000000</v>
      </c>
      <c r="D354" s="76">
        <v>401000000</v>
      </c>
      <c r="E354" s="76">
        <v>401000000</v>
      </c>
      <c r="F354" s="77">
        <v>401000038</v>
      </c>
      <c r="G354" s="6">
        <v>923</v>
      </c>
      <c r="H354" s="6">
        <v>5</v>
      </c>
      <c r="I354" s="77">
        <v>3</v>
      </c>
      <c r="J354" s="4" t="s">
        <v>1175</v>
      </c>
      <c r="K354" s="6">
        <v>200</v>
      </c>
      <c r="L354" s="6"/>
      <c r="M354" s="6">
        <v>923903002</v>
      </c>
      <c r="N354" s="77" t="s">
        <v>1168</v>
      </c>
      <c r="O354" s="6" t="s">
        <v>1179</v>
      </c>
      <c r="P354" s="6" t="s">
        <v>1178</v>
      </c>
      <c r="Q354" s="6" t="s">
        <v>1177</v>
      </c>
      <c r="R354" s="6" t="s">
        <v>1164</v>
      </c>
      <c r="S354" s="6">
        <v>200</v>
      </c>
      <c r="T354" s="6" t="s">
        <v>1176</v>
      </c>
      <c r="U354" s="98"/>
      <c r="V354" s="93"/>
      <c r="W354" s="93"/>
      <c r="X354" s="93"/>
      <c r="Y354" s="93"/>
      <c r="Z354" s="80"/>
      <c r="AA354" s="41">
        <v>5</v>
      </c>
      <c r="AB354" s="41">
        <v>3</v>
      </c>
      <c r="AC354" s="42" t="s">
        <v>1175</v>
      </c>
      <c r="AD354" s="73">
        <v>200</v>
      </c>
      <c r="AE354" s="43"/>
      <c r="AF354" s="44"/>
      <c r="AG354" s="45">
        <v>180</v>
      </c>
      <c r="AH354" s="44"/>
      <c r="AI354" s="45">
        <v>0</v>
      </c>
      <c r="AJ354" s="45">
        <v>0</v>
      </c>
      <c r="AK354" s="45">
        <v>0</v>
      </c>
      <c r="AL354" s="7">
        <v>600</v>
      </c>
      <c r="AM354" s="8"/>
    </row>
    <row r="355" spans="1:39" ht="104.25" customHeight="1" x14ac:dyDescent="0.2">
      <c r="A355" s="5"/>
      <c r="B355" s="76">
        <v>400000000</v>
      </c>
      <c r="C355" s="76">
        <v>401000000</v>
      </c>
      <c r="D355" s="76">
        <v>401000000</v>
      </c>
      <c r="E355" s="76">
        <v>401000000</v>
      </c>
      <c r="F355" s="77">
        <v>401000038</v>
      </c>
      <c r="G355" s="6">
        <v>962</v>
      </c>
      <c r="H355" s="6">
        <v>5</v>
      </c>
      <c r="I355" s="77">
        <v>3</v>
      </c>
      <c r="J355" s="4" t="s">
        <v>1163</v>
      </c>
      <c r="K355" s="6">
        <v>200</v>
      </c>
      <c r="L355" s="6"/>
      <c r="M355" s="6">
        <v>962283001</v>
      </c>
      <c r="N355" s="77" t="s">
        <v>1168</v>
      </c>
      <c r="O355" s="6" t="s">
        <v>1040</v>
      </c>
      <c r="P355" s="6" t="s">
        <v>1036</v>
      </c>
      <c r="Q355" s="6" t="s">
        <v>1107</v>
      </c>
      <c r="R355" s="6" t="s">
        <v>227</v>
      </c>
      <c r="S355" s="6">
        <v>200</v>
      </c>
      <c r="T355" s="6" t="s">
        <v>1174</v>
      </c>
      <c r="U355" s="74">
        <v>401000038</v>
      </c>
      <c r="V355" s="72" t="s">
        <v>1040</v>
      </c>
      <c r="W355" s="72" t="s">
        <v>1036</v>
      </c>
      <c r="X355" s="72" t="s">
        <v>1107</v>
      </c>
      <c r="Y355" s="72" t="s">
        <v>227</v>
      </c>
      <c r="Z355" s="73">
        <v>962</v>
      </c>
      <c r="AA355" s="41">
        <v>5</v>
      </c>
      <c r="AB355" s="41">
        <v>3</v>
      </c>
      <c r="AC355" s="42" t="s">
        <v>1163</v>
      </c>
      <c r="AD355" s="73">
        <v>200</v>
      </c>
      <c r="AE355" s="43"/>
      <c r="AF355" s="44"/>
      <c r="AG355" s="45">
        <v>4285.2</v>
      </c>
      <c r="AH355" s="44"/>
      <c r="AI355" s="45">
        <v>9795</v>
      </c>
      <c r="AJ355" s="45">
        <v>9795</v>
      </c>
      <c r="AK355" s="45">
        <v>9795</v>
      </c>
      <c r="AL355" s="7">
        <v>600</v>
      </c>
      <c r="AM355" s="8"/>
    </row>
    <row r="356" spans="1:39" ht="149.25" customHeight="1" x14ac:dyDescent="0.2">
      <c r="A356" s="5"/>
      <c r="B356" s="76">
        <v>400000000</v>
      </c>
      <c r="C356" s="76">
        <v>401000000</v>
      </c>
      <c r="D356" s="76">
        <v>401000000</v>
      </c>
      <c r="E356" s="76">
        <v>401000000</v>
      </c>
      <c r="F356" s="77">
        <v>401000038</v>
      </c>
      <c r="G356" s="6">
        <v>972</v>
      </c>
      <c r="H356" s="6">
        <v>5</v>
      </c>
      <c r="I356" s="77">
        <v>3</v>
      </c>
      <c r="J356" s="4" t="s">
        <v>1163</v>
      </c>
      <c r="K356" s="6">
        <v>200</v>
      </c>
      <c r="L356" s="6"/>
      <c r="M356" s="6">
        <v>972281001</v>
      </c>
      <c r="N356" s="77" t="s">
        <v>1168</v>
      </c>
      <c r="O356" s="6" t="s">
        <v>1040</v>
      </c>
      <c r="P356" s="6" t="s">
        <v>1172</v>
      </c>
      <c r="Q356" s="6" t="s">
        <v>1171</v>
      </c>
      <c r="R356" s="6" t="s">
        <v>1170</v>
      </c>
      <c r="S356" s="6">
        <v>200</v>
      </c>
      <c r="T356" s="6" t="s">
        <v>1173</v>
      </c>
      <c r="U356" s="74">
        <v>401000038</v>
      </c>
      <c r="V356" s="72" t="s">
        <v>1040</v>
      </c>
      <c r="W356" s="72" t="s">
        <v>1172</v>
      </c>
      <c r="X356" s="72" t="s">
        <v>1171</v>
      </c>
      <c r="Y356" s="72" t="s">
        <v>1170</v>
      </c>
      <c r="Z356" s="73">
        <v>972</v>
      </c>
      <c r="AA356" s="41">
        <v>5</v>
      </c>
      <c r="AB356" s="41">
        <v>3</v>
      </c>
      <c r="AC356" s="42" t="s">
        <v>1163</v>
      </c>
      <c r="AD356" s="73">
        <v>200</v>
      </c>
      <c r="AE356" s="43"/>
      <c r="AF356" s="44"/>
      <c r="AG356" s="45">
        <v>7903.7</v>
      </c>
      <c r="AH356" s="44"/>
      <c r="AI356" s="45">
        <v>14108.3</v>
      </c>
      <c r="AJ356" s="45">
        <v>14108.3</v>
      </c>
      <c r="AK356" s="45">
        <v>14108.3</v>
      </c>
      <c r="AL356" s="7">
        <v>600</v>
      </c>
      <c r="AM356" s="8"/>
    </row>
    <row r="357" spans="1:39" ht="109.5" customHeight="1" x14ac:dyDescent="0.2">
      <c r="A357" s="5"/>
      <c r="B357" s="76">
        <v>400000000</v>
      </c>
      <c r="C357" s="76">
        <v>401000000</v>
      </c>
      <c r="D357" s="76">
        <v>401000000</v>
      </c>
      <c r="E357" s="76">
        <v>401000000</v>
      </c>
      <c r="F357" s="77">
        <v>401000038</v>
      </c>
      <c r="G357" s="6">
        <v>982</v>
      </c>
      <c r="H357" s="6">
        <v>5</v>
      </c>
      <c r="I357" s="77">
        <v>3</v>
      </c>
      <c r="J357" s="4" t="s">
        <v>1163</v>
      </c>
      <c r="K357" s="6">
        <v>200</v>
      </c>
      <c r="L357" s="6"/>
      <c r="M357" s="6">
        <v>982284001</v>
      </c>
      <c r="N357" s="77" t="s">
        <v>1168</v>
      </c>
      <c r="O357" s="6" t="s">
        <v>1040</v>
      </c>
      <c r="P357" s="6" t="s">
        <v>1166</v>
      </c>
      <c r="Q357" s="6" t="s">
        <v>1165</v>
      </c>
      <c r="R357" s="6" t="s">
        <v>1164</v>
      </c>
      <c r="S357" s="6">
        <v>200</v>
      </c>
      <c r="T357" s="6" t="s">
        <v>1169</v>
      </c>
      <c r="U357" s="74">
        <v>401000038</v>
      </c>
      <c r="V357" s="72" t="s">
        <v>1040</v>
      </c>
      <c r="W357" s="72" t="s">
        <v>1166</v>
      </c>
      <c r="X357" s="72" t="s">
        <v>1165</v>
      </c>
      <c r="Y357" s="72" t="s">
        <v>1164</v>
      </c>
      <c r="Z357" s="73">
        <v>982</v>
      </c>
      <c r="AA357" s="41">
        <v>5</v>
      </c>
      <c r="AB357" s="41">
        <v>3</v>
      </c>
      <c r="AC357" s="42" t="s">
        <v>1163</v>
      </c>
      <c r="AD357" s="73">
        <v>200</v>
      </c>
      <c r="AE357" s="43"/>
      <c r="AF357" s="44"/>
      <c r="AG357" s="45">
        <v>6625.7</v>
      </c>
      <c r="AH357" s="44"/>
      <c r="AI357" s="45">
        <v>14335.1</v>
      </c>
      <c r="AJ357" s="45">
        <v>14834.9</v>
      </c>
      <c r="AK357" s="45">
        <v>14834.9</v>
      </c>
      <c r="AL357" s="7">
        <v>600</v>
      </c>
      <c r="AM357" s="8"/>
    </row>
    <row r="358" spans="1:39" ht="114" customHeight="1" x14ac:dyDescent="0.2">
      <c r="A358" s="5"/>
      <c r="B358" s="76">
        <v>400000000</v>
      </c>
      <c r="C358" s="76">
        <v>401000000</v>
      </c>
      <c r="D358" s="76">
        <v>401000000</v>
      </c>
      <c r="E358" s="76">
        <v>401000000</v>
      </c>
      <c r="F358" s="77">
        <v>401000038</v>
      </c>
      <c r="G358" s="6">
        <v>992</v>
      </c>
      <c r="H358" s="6">
        <v>5</v>
      </c>
      <c r="I358" s="77">
        <v>3</v>
      </c>
      <c r="J358" s="4" t="s">
        <v>1163</v>
      </c>
      <c r="K358" s="6">
        <v>200</v>
      </c>
      <c r="L358" s="6"/>
      <c r="M358" s="6">
        <v>992287001</v>
      </c>
      <c r="N358" s="77" t="s">
        <v>1168</v>
      </c>
      <c r="O358" s="6" t="s">
        <v>1040</v>
      </c>
      <c r="P358" s="6" t="s">
        <v>1166</v>
      </c>
      <c r="Q358" s="6" t="s">
        <v>1165</v>
      </c>
      <c r="R358" s="6" t="s">
        <v>1164</v>
      </c>
      <c r="S358" s="6">
        <v>200</v>
      </c>
      <c r="T358" s="6" t="s">
        <v>1167</v>
      </c>
      <c r="U358" s="74">
        <v>401000038</v>
      </c>
      <c r="V358" s="72" t="s">
        <v>1040</v>
      </c>
      <c r="W358" s="72" t="s">
        <v>1166</v>
      </c>
      <c r="X358" s="72" t="s">
        <v>1165</v>
      </c>
      <c r="Y358" s="72" t="s">
        <v>1164</v>
      </c>
      <c r="Z358" s="73">
        <v>992</v>
      </c>
      <c r="AA358" s="41">
        <v>5</v>
      </c>
      <c r="AB358" s="41">
        <v>3</v>
      </c>
      <c r="AC358" s="42" t="s">
        <v>1163</v>
      </c>
      <c r="AD358" s="73">
        <v>200</v>
      </c>
      <c r="AE358" s="43"/>
      <c r="AF358" s="44"/>
      <c r="AG358" s="45">
        <v>8300</v>
      </c>
      <c r="AH358" s="44"/>
      <c r="AI358" s="45">
        <v>5888.1</v>
      </c>
      <c r="AJ358" s="45">
        <v>8540</v>
      </c>
      <c r="AK358" s="45">
        <v>8540</v>
      </c>
      <c r="AL358" s="7">
        <v>600</v>
      </c>
      <c r="AM358" s="8"/>
    </row>
    <row r="359" spans="1:39" ht="120" customHeight="1" x14ac:dyDescent="0.2">
      <c r="A359" s="5"/>
      <c r="B359" s="76"/>
      <c r="C359" s="76"/>
      <c r="D359" s="76"/>
      <c r="E359" s="76"/>
      <c r="F359" s="76"/>
      <c r="G359" s="26"/>
      <c r="H359" s="77"/>
      <c r="I359" s="77"/>
      <c r="J359" s="77"/>
      <c r="K359" s="77"/>
      <c r="L359" s="77"/>
      <c r="M359" s="77"/>
      <c r="N359" s="27"/>
      <c r="O359" s="6"/>
      <c r="P359" s="6"/>
      <c r="Q359" s="6"/>
      <c r="R359" s="6"/>
      <c r="S359" s="6"/>
      <c r="T359" s="28"/>
      <c r="U359" s="37" t="s">
        <v>1162</v>
      </c>
      <c r="V359" s="60" t="s">
        <v>1030</v>
      </c>
      <c r="W359" s="60" t="s">
        <v>22</v>
      </c>
      <c r="X359" s="60" t="s">
        <v>22</v>
      </c>
      <c r="Y359" s="60" t="s">
        <v>22</v>
      </c>
      <c r="Z359" s="38" t="s">
        <v>22</v>
      </c>
      <c r="AA359" s="39" t="s">
        <v>22</v>
      </c>
      <c r="AB359" s="39" t="s">
        <v>22</v>
      </c>
      <c r="AC359" s="40" t="s">
        <v>22</v>
      </c>
      <c r="AD359" s="38" t="s">
        <v>22</v>
      </c>
      <c r="AE359" s="96"/>
      <c r="AF359" s="97"/>
      <c r="AG359" s="34">
        <v>1161433.5</v>
      </c>
      <c r="AH359" s="35"/>
      <c r="AI359" s="36">
        <f>AI360+AI361+AI362+AI363+AI364+AI365+AI366+AI367+AI368+AI369+AI370+AI371+AI372+AI373+AI374+AI375+AI376+AI377+AI378+AI379+AI380+AI381+AI382+AI383+AI384+AI385+AI386+AI387+AI388+AI389+AI390+AI391+AI392+AI393+AI394+AI395+AI396+AI397+AI398+AI399+AI400+AI401+AI402+AI403+AI404+AI405+AI406+AI407+AI408</f>
        <v>1776972.5</v>
      </c>
      <c r="AJ359" s="36">
        <f t="shared" ref="AJ359:AK359" si="6">AJ360+AJ361+AJ362+AJ363+AJ364+AJ365+AJ366+AJ367+AJ368+AJ369+AJ370+AJ371+AJ372+AJ373+AJ374+AJ375+AJ376+AJ377+AJ378+AJ379+AJ380+AJ381+AJ382+AJ383+AJ384+AJ385+AJ386+AJ387+AJ388+AJ389+AJ390+AJ391+AJ392+AJ393+AJ394+AJ395+AJ396+AJ397+AJ398+AJ399+AJ400+AJ401+AJ402+AJ403+AJ404+AJ405+AJ406+AJ407+AJ408</f>
        <v>1419813.6999999997</v>
      </c>
      <c r="AK359" s="36">
        <f t="shared" si="6"/>
        <v>1286182.7999999998</v>
      </c>
      <c r="AL359" s="10"/>
      <c r="AM359" s="8"/>
    </row>
    <row r="360" spans="1:39" ht="150" customHeight="1" x14ac:dyDescent="0.2">
      <c r="A360" s="5"/>
      <c r="B360" s="76">
        <v>400000000</v>
      </c>
      <c r="C360" s="76">
        <v>401000000</v>
      </c>
      <c r="D360" s="76">
        <v>401000000</v>
      </c>
      <c r="E360" s="76">
        <v>401000000</v>
      </c>
      <c r="F360" s="77">
        <v>401000040</v>
      </c>
      <c r="G360" s="6">
        <v>902</v>
      </c>
      <c r="H360" s="6">
        <v>5</v>
      </c>
      <c r="I360" s="77">
        <v>3</v>
      </c>
      <c r="J360" s="4" t="s">
        <v>1038</v>
      </c>
      <c r="K360" s="6">
        <v>600</v>
      </c>
      <c r="L360" s="6"/>
      <c r="M360" s="6">
        <v>902209001</v>
      </c>
      <c r="N360" s="77" t="s">
        <v>1030</v>
      </c>
      <c r="O360" s="6" t="s">
        <v>1160</v>
      </c>
      <c r="P360" s="6" t="s">
        <v>1159</v>
      </c>
      <c r="Q360" s="6" t="s">
        <v>1158</v>
      </c>
      <c r="R360" s="6" t="s">
        <v>1157</v>
      </c>
      <c r="S360" s="6">
        <v>600</v>
      </c>
      <c r="T360" s="6" t="s">
        <v>1161</v>
      </c>
      <c r="U360" s="74">
        <v>401000040</v>
      </c>
      <c r="V360" s="72" t="s">
        <v>1160</v>
      </c>
      <c r="W360" s="72" t="s">
        <v>1159</v>
      </c>
      <c r="X360" s="72" t="s">
        <v>1158</v>
      </c>
      <c r="Y360" s="72" t="s">
        <v>1157</v>
      </c>
      <c r="Z360" s="73">
        <v>902</v>
      </c>
      <c r="AA360" s="41">
        <v>5</v>
      </c>
      <c r="AB360" s="41">
        <v>3</v>
      </c>
      <c r="AC360" s="42" t="s">
        <v>1038</v>
      </c>
      <c r="AD360" s="73">
        <v>600</v>
      </c>
      <c r="AE360" s="43"/>
      <c r="AF360" s="44"/>
      <c r="AG360" s="45">
        <v>7669.8</v>
      </c>
      <c r="AH360" s="44"/>
      <c r="AI360" s="45">
        <v>5694</v>
      </c>
      <c r="AJ360" s="45">
        <v>11347.2</v>
      </c>
      <c r="AK360" s="45">
        <v>11347.2</v>
      </c>
      <c r="AL360" s="7">
        <v>600</v>
      </c>
      <c r="AM360" s="8"/>
    </row>
    <row r="361" spans="1:39" ht="130.5" customHeight="1" x14ac:dyDescent="0.2">
      <c r="A361" s="5"/>
      <c r="B361" s="76">
        <v>400000000</v>
      </c>
      <c r="C361" s="76">
        <v>401000000</v>
      </c>
      <c r="D361" s="76">
        <v>401000000</v>
      </c>
      <c r="E361" s="76">
        <v>401000000</v>
      </c>
      <c r="F361" s="77">
        <v>401000040</v>
      </c>
      <c r="G361" s="6">
        <v>918</v>
      </c>
      <c r="H361" s="6">
        <v>5</v>
      </c>
      <c r="I361" s="77">
        <v>3</v>
      </c>
      <c r="J361" s="4" t="s">
        <v>1154</v>
      </c>
      <c r="K361" s="6">
        <v>400</v>
      </c>
      <c r="L361" s="6"/>
      <c r="M361" s="6">
        <v>918308111</v>
      </c>
      <c r="N361" s="77" t="s">
        <v>1030</v>
      </c>
      <c r="O361" s="6" t="s">
        <v>1155</v>
      </c>
      <c r="P361" s="6" t="s">
        <v>22</v>
      </c>
      <c r="Q361" s="6" t="s">
        <v>22</v>
      </c>
      <c r="R361" s="6" t="s">
        <v>22</v>
      </c>
      <c r="S361" s="6">
        <v>400</v>
      </c>
      <c r="T361" s="6" t="s">
        <v>1156</v>
      </c>
      <c r="U361" s="74">
        <v>401000040</v>
      </c>
      <c r="V361" s="72" t="s">
        <v>1155</v>
      </c>
      <c r="W361" s="72" t="s">
        <v>235</v>
      </c>
      <c r="X361" s="72" t="s">
        <v>234</v>
      </c>
      <c r="Y361" s="72" t="s">
        <v>233</v>
      </c>
      <c r="Z361" s="73">
        <v>918</v>
      </c>
      <c r="AA361" s="41">
        <v>5</v>
      </c>
      <c r="AB361" s="41">
        <v>3</v>
      </c>
      <c r="AC361" s="42" t="s">
        <v>1154</v>
      </c>
      <c r="AD361" s="73">
        <v>400</v>
      </c>
      <c r="AE361" s="43"/>
      <c r="AF361" s="44"/>
      <c r="AG361" s="45">
        <v>0</v>
      </c>
      <c r="AH361" s="44"/>
      <c r="AI361" s="45">
        <v>0</v>
      </c>
      <c r="AJ361" s="45">
        <v>154380</v>
      </c>
      <c r="AK361" s="45">
        <v>154397</v>
      </c>
      <c r="AL361" s="7">
        <v>600</v>
      </c>
      <c r="AM361" s="8"/>
    </row>
    <row r="362" spans="1:39" ht="128.25" customHeight="1" x14ac:dyDescent="0.2">
      <c r="A362" s="5"/>
      <c r="B362" s="76">
        <v>400000000</v>
      </c>
      <c r="C362" s="76">
        <v>401000000</v>
      </c>
      <c r="D362" s="76">
        <v>401000000</v>
      </c>
      <c r="E362" s="76">
        <v>401000000</v>
      </c>
      <c r="F362" s="77">
        <v>401000040</v>
      </c>
      <c r="G362" s="6">
        <v>918</v>
      </c>
      <c r="H362" s="6">
        <v>5</v>
      </c>
      <c r="I362" s="77">
        <v>3</v>
      </c>
      <c r="J362" s="4" t="s">
        <v>1151</v>
      </c>
      <c r="K362" s="6">
        <v>200</v>
      </c>
      <c r="L362" s="6"/>
      <c r="M362" s="6">
        <v>918445001</v>
      </c>
      <c r="N362" s="77" t="s">
        <v>1030</v>
      </c>
      <c r="O362" s="6" t="s">
        <v>1152</v>
      </c>
      <c r="P362" s="6" t="s">
        <v>235</v>
      </c>
      <c r="Q362" s="6" t="s">
        <v>234</v>
      </c>
      <c r="R362" s="6" t="s">
        <v>233</v>
      </c>
      <c r="S362" s="6">
        <v>200</v>
      </c>
      <c r="T362" s="6" t="s">
        <v>1153</v>
      </c>
      <c r="U362" s="74">
        <v>401000040</v>
      </c>
      <c r="V362" s="72" t="s">
        <v>1152</v>
      </c>
      <c r="W362" s="72" t="s">
        <v>235</v>
      </c>
      <c r="X362" s="72" t="s">
        <v>234</v>
      </c>
      <c r="Y362" s="72" t="s">
        <v>233</v>
      </c>
      <c r="Z362" s="73">
        <v>918</v>
      </c>
      <c r="AA362" s="41">
        <v>5</v>
      </c>
      <c r="AB362" s="41">
        <v>3</v>
      </c>
      <c r="AC362" s="42" t="s">
        <v>1151</v>
      </c>
      <c r="AD362" s="73">
        <v>200</v>
      </c>
      <c r="AE362" s="43"/>
      <c r="AF362" s="44"/>
      <c r="AG362" s="45">
        <v>0</v>
      </c>
      <c r="AH362" s="44"/>
      <c r="AI362" s="45">
        <v>130000</v>
      </c>
      <c r="AJ362" s="45">
        <v>133647.9</v>
      </c>
      <c r="AK362" s="45">
        <v>0</v>
      </c>
      <c r="AL362" s="7">
        <v>600</v>
      </c>
      <c r="AM362" s="8"/>
    </row>
    <row r="363" spans="1:39" ht="56.25" customHeight="1" x14ac:dyDescent="0.2">
      <c r="A363" s="5"/>
      <c r="B363" s="76">
        <v>400000000</v>
      </c>
      <c r="C363" s="76">
        <v>401000000</v>
      </c>
      <c r="D363" s="76">
        <v>401000000</v>
      </c>
      <c r="E363" s="76">
        <v>401000000</v>
      </c>
      <c r="F363" s="77">
        <v>401000040</v>
      </c>
      <c r="G363" s="6">
        <v>918</v>
      </c>
      <c r="H363" s="6">
        <v>5</v>
      </c>
      <c r="I363" s="77">
        <v>3</v>
      </c>
      <c r="J363" s="4" t="s">
        <v>1128</v>
      </c>
      <c r="K363" s="6">
        <v>200</v>
      </c>
      <c r="L363" s="6"/>
      <c r="M363" s="6">
        <v>918677001</v>
      </c>
      <c r="N363" s="77" t="s">
        <v>1030</v>
      </c>
      <c r="O363" s="6" t="s">
        <v>1130</v>
      </c>
      <c r="P363" s="6" t="s">
        <v>1056</v>
      </c>
      <c r="Q363" s="6" t="s">
        <v>1143</v>
      </c>
      <c r="R363" s="6" t="s">
        <v>227</v>
      </c>
      <c r="S363" s="6">
        <v>200</v>
      </c>
      <c r="T363" s="6" t="s">
        <v>1150</v>
      </c>
      <c r="U363" s="98">
        <v>401000040</v>
      </c>
      <c r="V363" s="93" t="s">
        <v>1130</v>
      </c>
      <c r="W363" s="93" t="s">
        <v>1056</v>
      </c>
      <c r="X363" s="93" t="s">
        <v>1143</v>
      </c>
      <c r="Y363" s="93" t="s">
        <v>227</v>
      </c>
      <c r="Z363" s="80">
        <v>918</v>
      </c>
      <c r="AA363" s="41">
        <v>5</v>
      </c>
      <c r="AB363" s="41">
        <v>3</v>
      </c>
      <c r="AC363" s="42" t="s">
        <v>1128</v>
      </c>
      <c r="AD363" s="73">
        <v>200</v>
      </c>
      <c r="AE363" s="43"/>
      <c r="AF363" s="44"/>
      <c r="AG363" s="45">
        <v>12854</v>
      </c>
      <c r="AH363" s="44"/>
      <c r="AI363" s="45">
        <v>0</v>
      </c>
      <c r="AJ363" s="45">
        <v>0</v>
      </c>
      <c r="AK363" s="45">
        <v>0</v>
      </c>
      <c r="AL363" s="7">
        <v>600</v>
      </c>
      <c r="AM363" s="8"/>
    </row>
    <row r="364" spans="1:39" ht="49.5" customHeight="1" x14ac:dyDescent="0.2">
      <c r="A364" s="5"/>
      <c r="B364" s="76">
        <v>400000000</v>
      </c>
      <c r="C364" s="76">
        <v>401000000</v>
      </c>
      <c r="D364" s="76">
        <v>401000000</v>
      </c>
      <c r="E364" s="76">
        <v>401000000</v>
      </c>
      <c r="F364" s="77">
        <v>401000040</v>
      </c>
      <c r="G364" s="6">
        <v>918</v>
      </c>
      <c r="H364" s="6">
        <v>5</v>
      </c>
      <c r="I364" s="77">
        <v>3</v>
      </c>
      <c r="J364" s="4" t="s">
        <v>1128</v>
      </c>
      <c r="K364" s="6">
        <v>400</v>
      </c>
      <c r="L364" s="6"/>
      <c r="M364" s="6">
        <v>918677001</v>
      </c>
      <c r="N364" s="77" t="s">
        <v>1030</v>
      </c>
      <c r="O364" s="6" t="s">
        <v>1130</v>
      </c>
      <c r="P364" s="6" t="s">
        <v>1056</v>
      </c>
      <c r="Q364" s="6" t="s">
        <v>1143</v>
      </c>
      <c r="R364" s="6" t="s">
        <v>227</v>
      </c>
      <c r="S364" s="6">
        <v>400</v>
      </c>
      <c r="T364" s="6" t="s">
        <v>1150</v>
      </c>
      <c r="U364" s="98"/>
      <c r="V364" s="93"/>
      <c r="W364" s="93"/>
      <c r="X364" s="93"/>
      <c r="Y364" s="93"/>
      <c r="Z364" s="80"/>
      <c r="AA364" s="41">
        <v>5</v>
      </c>
      <c r="AB364" s="41">
        <v>3</v>
      </c>
      <c r="AC364" s="42" t="s">
        <v>1128</v>
      </c>
      <c r="AD364" s="73">
        <v>400</v>
      </c>
      <c r="AE364" s="43"/>
      <c r="AF364" s="44"/>
      <c r="AG364" s="45">
        <v>14756.3</v>
      </c>
      <c r="AH364" s="44"/>
      <c r="AI364" s="45">
        <v>0</v>
      </c>
      <c r="AJ364" s="45">
        <v>0</v>
      </c>
      <c r="AK364" s="45">
        <v>0</v>
      </c>
      <c r="AL364" s="7">
        <v>600</v>
      </c>
      <c r="AM364" s="8"/>
    </row>
    <row r="365" spans="1:39" ht="109.5" customHeight="1" x14ac:dyDescent="0.2">
      <c r="A365" s="5"/>
      <c r="B365" s="76">
        <v>400000000</v>
      </c>
      <c r="C365" s="76">
        <v>401000000</v>
      </c>
      <c r="D365" s="76">
        <v>401000000</v>
      </c>
      <c r="E365" s="76">
        <v>401000000</v>
      </c>
      <c r="F365" s="77">
        <v>401000040</v>
      </c>
      <c r="G365" s="6">
        <v>918</v>
      </c>
      <c r="H365" s="6">
        <v>5</v>
      </c>
      <c r="I365" s="77">
        <v>3</v>
      </c>
      <c r="J365" s="4" t="s">
        <v>1146</v>
      </c>
      <c r="K365" s="6">
        <v>200</v>
      </c>
      <c r="L365" s="6"/>
      <c r="M365" s="6">
        <v>918826001</v>
      </c>
      <c r="N365" s="77" t="s">
        <v>1030</v>
      </c>
      <c r="O365" s="6" t="s">
        <v>1148</v>
      </c>
      <c r="P365" s="6" t="s">
        <v>1056</v>
      </c>
      <c r="Q365" s="6" t="s">
        <v>1147</v>
      </c>
      <c r="R365" s="6" t="s">
        <v>227</v>
      </c>
      <c r="S365" s="6">
        <v>200</v>
      </c>
      <c r="T365" s="6" t="s">
        <v>1149</v>
      </c>
      <c r="U365" s="74">
        <v>401000040</v>
      </c>
      <c r="V365" s="72" t="s">
        <v>1148</v>
      </c>
      <c r="W365" s="72" t="s">
        <v>1056</v>
      </c>
      <c r="X365" s="72" t="s">
        <v>1147</v>
      </c>
      <c r="Y365" s="72" t="s">
        <v>227</v>
      </c>
      <c r="Z365" s="73">
        <v>918</v>
      </c>
      <c r="AA365" s="41">
        <v>5</v>
      </c>
      <c r="AB365" s="41">
        <v>3</v>
      </c>
      <c r="AC365" s="42" t="s">
        <v>1146</v>
      </c>
      <c r="AD365" s="73">
        <v>200</v>
      </c>
      <c r="AE365" s="43"/>
      <c r="AF365" s="44"/>
      <c r="AG365" s="45">
        <v>56250</v>
      </c>
      <c r="AH365" s="44"/>
      <c r="AI365" s="45">
        <v>0</v>
      </c>
      <c r="AJ365" s="45">
        <v>0</v>
      </c>
      <c r="AK365" s="45">
        <v>0</v>
      </c>
      <c r="AL365" s="7">
        <v>600</v>
      </c>
      <c r="AM365" s="8"/>
    </row>
    <row r="366" spans="1:39" ht="117" customHeight="1" x14ac:dyDescent="0.2">
      <c r="A366" s="5"/>
      <c r="B366" s="76">
        <v>400000000</v>
      </c>
      <c r="C366" s="76">
        <v>401000000</v>
      </c>
      <c r="D366" s="76">
        <v>401000000</v>
      </c>
      <c r="E366" s="76">
        <v>401000000</v>
      </c>
      <c r="F366" s="77">
        <v>401000040</v>
      </c>
      <c r="G366" s="6">
        <v>918</v>
      </c>
      <c r="H366" s="6">
        <v>5</v>
      </c>
      <c r="I366" s="77">
        <v>3</v>
      </c>
      <c r="J366" s="4" t="s">
        <v>1145</v>
      </c>
      <c r="K366" s="6">
        <v>200</v>
      </c>
      <c r="L366" s="6"/>
      <c r="M366" s="6">
        <v>918653001</v>
      </c>
      <c r="N366" s="77" t="s">
        <v>1030</v>
      </c>
      <c r="O366" s="6" t="s">
        <v>1144</v>
      </c>
      <c r="P366" s="6" t="s">
        <v>1056</v>
      </c>
      <c r="Q366" s="6" t="s">
        <v>1143</v>
      </c>
      <c r="R366" s="6" t="s">
        <v>227</v>
      </c>
      <c r="S366" s="6">
        <v>200</v>
      </c>
      <c r="T366" s="6" t="s">
        <v>1142</v>
      </c>
      <c r="U366" s="74">
        <v>401000040</v>
      </c>
      <c r="V366" s="72" t="s">
        <v>1144</v>
      </c>
      <c r="W366" s="72" t="s">
        <v>1056</v>
      </c>
      <c r="X366" s="72" t="s">
        <v>1143</v>
      </c>
      <c r="Y366" s="72" t="s">
        <v>227</v>
      </c>
      <c r="Z366" s="73">
        <v>918</v>
      </c>
      <c r="AA366" s="41">
        <v>5</v>
      </c>
      <c r="AB366" s="41">
        <v>3</v>
      </c>
      <c r="AC366" s="42" t="s">
        <v>1145</v>
      </c>
      <c r="AD366" s="73">
        <v>200</v>
      </c>
      <c r="AE366" s="43"/>
      <c r="AF366" s="44"/>
      <c r="AG366" s="45">
        <v>6687.4</v>
      </c>
      <c r="AH366" s="44"/>
      <c r="AI366" s="45">
        <v>0</v>
      </c>
      <c r="AJ366" s="45">
        <v>0</v>
      </c>
      <c r="AK366" s="45">
        <v>0</v>
      </c>
      <c r="AL366" s="7">
        <v>600</v>
      </c>
      <c r="AM366" s="8"/>
    </row>
    <row r="367" spans="1:39" ht="126" customHeight="1" x14ac:dyDescent="0.2">
      <c r="A367" s="5"/>
      <c r="B367" s="76">
        <v>400000000</v>
      </c>
      <c r="C367" s="76">
        <v>401000000</v>
      </c>
      <c r="D367" s="76">
        <v>401000000</v>
      </c>
      <c r="E367" s="76">
        <v>401000000</v>
      </c>
      <c r="F367" s="77">
        <v>401000040</v>
      </c>
      <c r="G367" s="6">
        <v>923</v>
      </c>
      <c r="H367" s="6">
        <v>5</v>
      </c>
      <c r="I367" s="77">
        <v>3</v>
      </c>
      <c r="J367" s="4" t="s">
        <v>1044</v>
      </c>
      <c r="K367" s="6">
        <v>200</v>
      </c>
      <c r="L367" s="6"/>
      <c r="M367" s="6">
        <v>923341001</v>
      </c>
      <c r="N367" s="77" t="s">
        <v>1030</v>
      </c>
      <c r="O367" s="6" t="s">
        <v>1139</v>
      </c>
      <c r="P367" s="6" t="s">
        <v>1138</v>
      </c>
      <c r="Q367" s="6" t="s">
        <v>1137</v>
      </c>
      <c r="R367" s="6" t="s">
        <v>1136</v>
      </c>
      <c r="S367" s="6">
        <v>200</v>
      </c>
      <c r="T367" s="6" t="s">
        <v>1140</v>
      </c>
      <c r="U367" s="74">
        <v>401000040</v>
      </c>
      <c r="V367" s="72" t="s">
        <v>1139</v>
      </c>
      <c r="W367" s="72" t="s">
        <v>1138</v>
      </c>
      <c r="X367" s="72" t="s">
        <v>1137</v>
      </c>
      <c r="Y367" s="72" t="s">
        <v>1136</v>
      </c>
      <c r="Z367" s="73">
        <v>923</v>
      </c>
      <c r="AA367" s="41">
        <v>5</v>
      </c>
      <c r="AB367" s="41">
        <v>3</v>
      </c>
      <c r="AC367" s="42" t="s">
        <v>1044</v>
      </c>
      <c r="AD367" s="73">
        <v>200</v>
      </c>
      <c r="AE367" s="43"/>
      <c r="AF367" s="44"/>
      <c r="AG367" s="45">
        <v>0</v>
      </c>
      <c r="AH367" s="44"/>
      <c r="AI367" s="45">
        <f>103723.4-30249.4</f>
        <v>73474</v>
      </c>
      <c r="AJ367" s="45">
        <v>37108.400000000001</v>
      </c>
      <c r="AK367" s="45">
        <v>37108.400000000001</v>
      </c>
      <c r="AL367" s="7">
        <v>600</v>
      </c>
      <c r="AM367" s="8"/>
    </row>
    <row r="368" spans="1:39" ht="107.25" customHeight="1" x14ac:dyDescent="0.2">
      <c r="A368" s="5"/>
      <c r="B368" s="76">
        <v>400000000</v>
      </c>
      <c r="C368" s="76">
        <v>401000000</v>
      </c>
      <c r="D368" s="76">
        <v>401000000</v>
      </c>
      <c r="E368" s="76">
        <v>401000000</v>
      </c>
      <c r="F368" s="77">
        <v>401000040</v>
      </c>
      <c r="G368" s="6">
        <v>923</v>
      </c>
      <c r="H368" s="6">
        <v>5</v>
      </c>
      <c r="I368" s="77">
        <v>3</v>
      </c>
      <c r="J368" s="4" t="s">
        <v>1132</v>
      </c>
      <c r="K368" s="6">
        <v>200</v>
      </c>
      <c r="L368" s="6"/>
      <c r="M368" s="6">
        <v>923433001</v>
      </c>
      <c r="N368" s="77" t="s">
        <v>1030</v>
      </c>
      <c r="O368" s="6" t="s">
        <v>1134</v>
      </c>
      <c r="P368" s="6" t="s">
        <v>1036</v>
      </c>
      <c r="Q368" s="6" t="s">
        <v>1133</v>
      </c>
      <c r="R368" s="6" t="s">
        <v>227</v>
      </c>
      <c r="S368" s="6">
        <v>200</v>
      </c>
      <c r="T368" s="6" t="s">
        <v>1135</v>
      </c>
      <c r="U368" s="74">
        <v>401000040</v>
      </c>
      <c r="V368" s="72" t="s">
        <v>1134</v>
      </c>
      <c r="W368" s="72" t="s">
        <v>1036</v>
      </c>
      <c r="X368" s="72" t="s">
        <v>1133</v>
      </c>
      <c r="Y368" s="72" t="s">
        <v>227</v>
      </c>
      <c r="Z368" s="73">
        <v>923</v>
      </c>
      <c r="AA368" s="41">
        <v>5</v>
      </c>
      <c r="AB368" s="41">
        <v>3</v>
      </c>
      <c r="AC368" s="42" t="s">
        <v>1132</v>
      </c>
      <c r="AD368" s="73">
        <v>200</v>
      </c>
      <c r="AE368" s="43"/>
      <c r="AF368" s="44"/>
      <c r="AG368" s="45">
        <v>1500</v>
      </c>
      <c r="AH368" s="44"/>
      <c r="AI368" s="45">
        <v>1500</v>
      </c>
      <c r="AJ368" s="45">
        <v>1500</v>
      </c>
      <c r="AK368" s="45">
        <v>1500</v>
      </c>
      <c r="AL368" s="7">
        <v>600</v>
      </c>
      <c r="AM368" s="8"/>
    </row>
    <row r="369" spans="1:39" ht="178.5" customHeight="1" x14ac:dyDescent="0.2">
      <c r="A369" s="5"/>
      <c r="B369" s="76">
        <v>400000000</v>
      </c>
      <c r="C369" s="76">
        <v>401000000</v>
      </c>
      <c r="D369" s="76">
        <v>401000000</v>
      </c>
      <c r="E369" s="76">
        <v>401000000</v>
      </c>
      <c r="F369" s="77">
        <v>401000040</v>
      </c>
      <c r="G369" s="6">
        <v>923</v>
      </c>
      <c r="H369" s="6">
        <v>5</v>
      </c>
      <c r="I369" s="77">
        <v>3</v>
      </c>
      <c r="J369" s="4" t="s">
        <v>1024</v>
      </c>
      <c r="K369" s="6">
        <v>600</v>
      </c>
      <c r="L369" s="6"/>
      <c r="M369" s="6">
        <v>923195001</v>
      </c>
      <c r="N369" s="77" t="s">
        <v>1030</v>
      </c>
      <c r="O369" s="6" t="s">
        <v>1029</v>
      </c>
      <c r="P369" s="6" t="s">
        <v>1126</v>
      </c>
      <c r="Q369" s="6" t="s">
        <v>1125</v>
      </c>
      <c r="R369" s="6" t="s">
        <v>1124</v>
      </c>
      <c r="S369" s="6">
        <v>600</v>
      </c>
      <c r="T369" s="6" t="s">
        <v>1127</v>
      </c>
      <c r="U369" s="74">
        <v>401000040</v>
      </c>
      <c r="V369" s="72" t="s">
        <v>1029</v>
      </c>
      <c r="W369" s="72" t="s">
        <v>1126</v>
      </c>
      <c r="X369" s="72" t="s">
        <v>1125</v>
      </c>
      <c r="Y369" s="72" t="s">
        <v>1124</v>
      </c>
      <c r="Z369" s="73">
        <v>923</v>
      </c>
      <c r="AA369" s="41">
        <v>5</v>
      </c>
      <c r="AB369" s="41">
        <v>3</v>
      </c>
      <c r="AC369" s="42" t="s">
        <v>1024</v>
      </c>
      <c r="AD369" s="73">
        <v>600</v>
      </c>
      <c r="AE369" s="43"/>
      <c r="AF369" s="44"/>
      <c r="AG369" s="45">
        <v>344284.4</v>
      </c>
      <c r="AH369" s="44"/>
      <c r="AI369" s="45">
        <f>295231.5+30249.4</f>
        <v>325480.90000000002</v>
      </c>
      <c r="AJ369" s="45">
        <v>73020.800000000003</v>
      </c>
      <c r="AK369" s="45">
        <v>73020.800000000003</v>
      </c>
      <c r="AL369" s="7">
        <v>600</v>
      </c>
      <c r="AM369" s="8"/>
    </row>
    <row r="370" spans="1:39" ht="105.75" customHeight="1" x14ac:dyDescent="0.2">
      <c r="A370" s="5"/>
      <c r="B370" s="76">
        <v>400000000</v>
      </c>
      <c r="C370" s="76">
        <v>401000000</v>
      </c>
      <c r="D370" s="76">
        <v>401000000</v>
      </c>
      <c r="E370" s="76">
        <v>401000000</v>
      </c>
      <c r="F370" s="77">
        <v>401000040</v>
      </c>
      <c r="G370" s="6">
        <v>923</v>
      </c>
      <c r="H370" s="6">
        <v>5</v>
      </c>
      <c r="I370" s="77">
        <v>3</v>
      </c>
      <c r="J370" s="4" t="s">
        <v>1120</v>
      </c>
      <c r="K370" s="6">
        <v>600</v>
      </c>
      <c r="L370" s="6"/>
      <c r="M370" s="6">
        <v>923900005</v>
      </c>
      <c r="N370" s="77" t="s">
        <v>1030</v>
      </c>
      <c r="O370" s="6" t="s">
        <v>1122</v>
      </c>
      <c r="P370" s="6" t="s">
        <v>1036</v>
      </c>
      <c r="Q370" s="6" t="s">
        <v>1121</v>
      </c>
      <c r="R370" s="6" t="s">
        <v>227</v>
      </c>
      <c r="S370" s="6">
        <v>600</v>
      </c>
      <c r="T370" s="6" t="s">
        <v>1123</v>
      </c>
      <c r="U370" s="74">
        <v>401000040</v>
      </c>
      <c r="V370" s="72" t="s">
        <v>1122</v>
      </c>
      <c r="W370" s="72" t="s">
        <v>1036</v>
      </c>
      <c r="X370" s="72" t="s">
        <v>1121</v>
      </c>
      <c r="Y370" s="72" t="s">
        <v>227</v>
      </c>
      <c r="Z370" s="73">
        <v>923</v>
      </c>
      <c r="AA370" s="41">
        <v>5</v>
      </c>
      <c r="AB370" s="41">
        <v>3</v>
      </c>
      <c r="AC370" s="42" t="s">
        <v>1120</v>
      </c>
      <c r="AD370" s="73">
        <v>600</v>
      </c>
      <c r="AE370" s="43"/>
      <c r="AF370" s="44"/>
      <c r="AG370" s="45">
        <v>14998.7</v>
      </c>
      <c r="AH370" s="44"/>
      <c r="AI370" s="45">
        <v>0</v>
      </c>
      <c r="AJ370" s="45">
        <v>0</v>
      </c>
      <c r="AK370" s="45">
        <v>0</v>
      </c>
      <c r="AL370" s="7">
        <v>600</v>
      </c>
      <c r="AM370" s="8"/>
    </row>
    <row r="371" spans="1:39" ht="111" customHeight="1" x14ac:dyDescent="0.2">
      <c r="A371" s="5"/>
      <c r="B371" s="76">
        <v>400000000</v>
      </c>
      <c r="C371" s="76">
        <v>401000000</v>
      </c>
      <c r="D371" s="76">
        <v>401000000</v>
      </c>
      <c r="E371" s="76">
        <v>401000000</v>
      </c>
      <c r="F371" s="77">
        <v>401000040</v>
      </c>
      <c r="G371" s="6">
        <v>923</v>
      </c>
      <c r="H371" s="6">
        <v>5</v>
      </c>
      <c r="I371" s="77">
        <v>3</v>
      </c>
      <c r="J371" s="4" t="s">
        <v>1128</v>
      </c>
      <c r="K371" s="6">
        <v>200</v>
      </c>
      <c r="L371" s="6"/>
      <c r="M371" s="6">
        <v>923870001</v>
      </c>
      <c r="N371" s="77" t="s">
        <v>1030</v>
      </c>
      <c r="O371" s="6" t="s">
        <v>1130</v>
      </c>
      <c r="P371" s="6" t="s">
        <v>1056</v>
      </c>
      <c r="Q371" s="6" t="s">
        <v>1129</v>
      </c>
      <c r="R371" s="6" t="s">
        <v>227</v>
      </c>
      <c r="S371" s="6">
        <v>200</v>
      </c>
      <c r="T371" s="6" t="s">
        <v>1131</v>
      </c>
      <c r="U371" s="74">
        <v>401000040</v>
      </c>
      <c r="V371" s="72" t="s">
        <v>1130</v>
      </c>
      <c r="W371" s="72" t="s">
        <v>1056</v>
      </c>
      <c r="X371" s="72" t="s">
        <v>1129</v>
      </c>
      <c r="Y371" s="72" t="s">
        <v>227</v>
      </c>
      <c r="Z371" s="73">
        <v>923</v>
      </c>
      <c r="AA371" s="41">
        <v>5</v>
      </c>
      <c r="AB371" s="41">
        <v>3</v>
      </c>
      <c r="AC371" s="42" t="s">
        <v>1128</v>
      </c>
      <c r="AD371" s="73">
        <v>200</v>
      </c>
      <c r="AE371" s="43"/>
      <c r="AF371" s="44"/>
      <c r="AG371" s="45">
        <v>0</v>
      </c>
      <c r="AH371" s="44"/>
      <c r="AI371" s="45">
        <v>27680</v>
      </c>
      <c r="AJ371" s="45">
        <v>27680</v>
      </c>
      <c r="AK371" s="45">
        <v>27680</v>
      </c>
      <c r="AL371" s="7">
        <v>600</v>
      </c>
      <c r="AM371" s="8"/>
    </row>
    <row r="372" spans="1:39" ht="174.75" customHeight="1" x14ac:dyDescent="0.2">
      <c r="A372" s="5"/>
      <c r="B372" s="76">
        <v>400000000</v>
      </c>
      <c r="C372" s="76">
        <v>401000000</v>
      </c>
      <c r="D372" s="76">
        <v>401000000</v>
      </c>
      <c r="E372" s="76">
        <v>401000000</v>
      </c>
      <c r="F372" s="77">
        <v>401000040</v>
      </c>
      <c r="G372" s="6">
        <v>923</v>
      </c>
      <c r="H372" s="6">
        <v>5</v>
      </c>
      <c r="I372" s="77">
        <v>5</v>
      </c>
      <c r="J372" s="4" t="s">
        <v>1024</v>
      </c>
      <c r="K372" s="6">
        <v>600</v>
      </c>
      <c r="L372" s="6"/>
      <c r="M372" s="6">
        <v>923195001</v>
      </c>
      <c r="N372" s="77" t="s">
        <v>1030</v>
      </c>
      <c r="O372" s="6" t="s">
        <v>1029</v>
      </c>
      <c r="P372" s="6" t="s">
        <v>1126</v>
      </c>
      <c r="Q372" s="6" t="s">
        <v>1125</v>
      </c>
      <c r="R372" s="6" t="s">
        <v>1124</v>
      </c>
      <c r="S372" s="6">
        <v>600</v>
      </c>
      <c r="T372" s="6" t="s">
        <v>1127</v>
      </c>
      <c r="U372" s="74">
        <v>401000040</v>
      </c>
      <c r="V372" s="72" t="s">
        <v>1029</v>
      </c>
      <c r="W372" s="72" t="s">
        <v>1126</v>
      </c>
      <c r="X372" s="72" t="s">
        <v>1125</v>
      </c>
      <c r="Y372" s="72" t="s">
        <v>1124</v>
      </c>
      <c r="Z372" s="73">
        <v>923</v>
      </c>
      <c r="AA372" s="41">
        <v>5</v>
      </c>
      <c r="AB372" s="41">
        <v>5</v>
      </c>
      <c r="AC372" s="42" t="s">
        <v>1024</v>
      </c>
      <c r="AD372" s="73">
        <v>600</v>
      </c>
      <c r="AE372" s="43"/>
      <c r="AF372" s="44"/>
      <c r="AG372" s="45">
        <v>80919.899999999994</v>
      </c>
      <c r="AH372" s="44"/>
      <c r="AI372" s="45">
        <v>180421.5</v>
      </c>
      <c r="AJ372" s="45">
        <v>81005.5</v>
      </c>
      <c r="AK372" s="45">
        <v>81005.5</v>
      </c>
      <c r="AL372" s="7">
        <v>600</v>
      </c>
      <c r="AM372" s="8"/>
    </row>
    <row r="373" spans="1:39" ht="102" customHeight="1" x14ac:dyDescent="0.2">
      <c r="A373" s="5"/>
      <c r="B373" s="76">
        <v>400000000</v>
      </c>
      <c r="C373" s="76">
        <v>401000000</v>
      </c>
      <c r="D373" s="76">
        <v>401000000</v>
      </c>
      <c r="E373" s="76">
        <v>401000000</v>
      </c>
      <c r="F373" s="77">
        <v>401000040</v>
      </c>
      <c r="G373" s="6">
        <v>923</v>
      </c>
      <c r="H373" s="6">
        <v>5</v>
      </c>
      <c r="I373" s="77">
        <v>5</v>
      </c>
      <c r="J373" s="4" t="s">
        <v>1120</v>
      </c>
      <c r="K373" s="6">
        <v>600</v>
      </c>
      <c r="L373" s="6"/>
      <c r="M373" s="6">
        <v>923900005</v>
      </c>
      <c r="N373" s="77" t="s">
        <v>1030</v>
      </c>
      <c r="O373" s="6" t="s">
        <v>1122</v>
      </c>
      <c r="P373" s="6" t="s">
        <v>1036</v>
      </c>
      <c r="Q373" s="6" t="s">
        <v>1121</v>
      </c>
      <c r="R373" s="6" t="s">
        <v>227</v>
      </c>
      <c r="S373" s="6">
        <v>600</v>
      </c>
      <c r="T373" s="6" t="s">
        <v>1123</v>
      </c>
      <c r="U373" s="74">
        <v>401000040</v>
      </c>
      <c r="V373" s="72" t="s">
        <v>1122</v>
      </c>
      <c r="W373" s="72" t="s">
        <v>1036</v>
      </c>
      <c r="X373" s="72" t="s">
        <v>1121</v>
      </c>
      <c r="Y373" s="72" t="s">
        <v>227</v>
      </c>
      <c r="Z373" s="73">
        <v>923</v>
      </c>
      <c r="AA373" s="41">
        <v>5</v>
      </c>
      <c r="AB373" s="41">
        <v>5</v>
      </c>
      <c r="AC373" s="42" t="s">
        <v>1120</v>
      </c>
      <c r="AD373" s="73">
        <v>600</v>
      </c>
      <c r="AE373" s="43"/>
      <c r="AF373" s="44"/>
      <c r="AG373" s="45">
        <v>6271.8</v>
      </c>
      <c r="AH373" s="44"/>
      <c r="AI373" s="45">
        <v>0</v>
      </c>
      <c r="AJ373" s="45">
        <v>0</v>
      </c>
      <c r="AK373" s="45">
        <v>0</v>
      </c>
      <c r="AL373" s="7">
        <v>600</v>
      </c>
      <c r="AM373" s="8"/>
    </row>
    <row r="374" spans="1:39" ht="150.75" customHeight="1" x14ac:dyDescent="0.2">
      <c r="A374" s="5"/>
      <c r="B374" s="76">
        <v>400000000</v>
      </c>
      <c r="C374" s="76">
        <v>401000000</v>
      </c>
      <c r="D374" s="76">
        <v>401000000</v>
      </c>
      <c r="E374" s="76">
        <v>401000000</v>
      </c>
      <c r="F374" s="77">
        <v>401000040</v>
      </c>
      <c r="G374" s="6">
        <v>962</v>
      </c>
      <c r="H374" s="6">
        <v>5</v>
      </c>
      <c r="I374" s="77">
        <v>3</v>
      </c>
      <c r="J374" s="4" t="s">
        <v>1068</v>
      </c>
      <c r="K374" s="6">
        <v>200</v>
      </c>
      <c r="L374" s="6"/>
      <c r="M374" s="6">
        <v>962659001</v>
      </c>
      <c r="N374" s="77" t="s">
        <v>1030</v>
      </c>
      <c r="O374" s="6" t="s">
        <v>1055</v>
      </c>
      <c r="P374" s="6" t="s">
        <v>1054</v>
      </c>
      <c r="Q374" s="6" t="s">
        <v>1053</v>
      </c>
      <c r="R374" s="6" t="s">
        <v>1052</v>
      </c>
      <c r="S374" s="6">
        <v>200</v>
      </c>
      <c r="T374" s="6" t="s">
        <v>1119</v>
      </c>
      <c r="U374" s="74">
        <v>401000040</v>
      </c>
      <c r="V374" s="72" t="s">
        <v>1055</v>
      </c>
      <c r="W374" s="72" t="s">
        <v>1054</v>
      </c>
      <c r="X374" s="72" t="s">
        <v>1053</v>
      </c>
      <c r="Y374" s="72" t="s">
        <v>1052</v>
      </c>
      <c r="Z374" s="73">
        <v>962</v>
      </c>
      <c r="AA374" s="41">
        <v>5</v>
      </c>
      <c r="AB374" s="41">
        <v>3</v>
      </c>
      <c r="AC374" s="42" t="s">
        <v>1068</v>
      </c>
      <c r="AD374" s="73">
        <v>200</v>
      </c>
      <c r="AE374" s="43"/>
      <c r="AF374" s="44"/>
      <c r="AG374" s="45">
        <v>531.1</v>
      </c>
      <c r="AH374" s="44"/>
      <c r="AI374" s="45">
        <v>0</v>
      </c>
      <c r="AJ374" s="45">
        <v>0</v>
      </c>
      <c r="AK374" s="45">
        <v>0</v>
      </c>
      <c r="AL374" s="7">
        <v>600</v>
      </c>
      <c r="AM374" s="8"/>
    </row>
    <row r="375" spans="1:39" ht="99.75" customHeight="1" x14ac:dyDescent="0.2">
      <c r="A375" s="5"/>
      <c r="B375" s="76">
        <v>400000000</v>
      </c>
      <c r="C375" s="76">
        <v>401000000</v>
      </c>
      <c r="D375" s="76">
        <v>401000000</v>
      </c>
      <c r="E375" s="76">
        <v>401000000</v>
      </c>
      <c r="F375" s="77">
        <v>401000040</v>
      </c>
      <c r="G375" s="6">
        <v>962</v>
      </c>
      <c r="H375" s="6">
        <v>5</v>
      </c>
      <c r="I375" s="77">
        <v>3</v>
      </c>
      <c r="J375" s="4" t="s">
        <v>1051</v>
      </c>
      <c r="K375" s="6">
        <v>200</v>
      </c>
      <c r="L375" s="6"/>
      <c r="M375" s="6">
        <v>962247001</v>
      </c>
      <c r="N375" s="77" t="s">
        <v>1030</v>
      </c>
      <c r="O375" s="6" t="s">
        <v>1040</v>
      </c>
      <c r="P375" s="6" t="s">
        <v>1036</v>
      </c>
      <c r="Q375" s="6" t="s">
        <v>1046</v>
      </c>
      <c r="R375" s="6" t="s">
        <v>227</v>
      </c>
      <c r="S375" s="6">
        <v>200</v>
      </c>
      <c r="T375" s="6" t="s">
        <v>1118</v>
      </c>
      <c r="U375" s="74">
        <v>401000040</v>
      </c>
      <c r="V375" s="72" t="s">
        <v>1040</v>
      </c>
      <c r="W375" s="72" t="s">
        <v>1036</v>
      </c>
      <c r="X375" s="72" t="s">
        <v>1046</v>
      </c>
      <c r="Y375" s="72" t="s">
        <v>227</v>
      </c>
      <c r="Z375" s="73">
        <v>962</v>
      </c>
      <c r="AA375" s="41">
        <v>5</v>
      </c>
      <c r="AB375" s="41">
        <v>3</v>
      </c>
      <c r="AC375" s="42" t="s">
        <v>1051</v>
      </c>
      <c r="AD375" s="73">
        <v>200</v>
      </c>
      <c r="AE375" s="43"/>
      <c r="AF375" s="44"/>
      <c r="AG375" s="45">
        <v>60777</v>
      </c>
      <c r="AH375" s="44"/>
      <c r="AI375" s="45">
        <v>173042</v>
      </c>
      <c r="AJ375" s="45">
        <v>172918</v>
      </c>
      <c r="AK375" s="45">
        <v>172918</v>
      </c>
      <c r="AL375" s="7">
        <v>600</v>
      </c>
      <c r="AM375" s="8"/>
    </row>
    <row r="376" spans="1:39" ht="99" customHeight="1" x14ac:dyDescent="0.2">
      <c r="A376" s="5"/>
      <c r="B376" s="76">
        <v>400000000</v>
      </c>
      <c r="C376" s="76">
        <v>401000000</v>
      </c>
      <c r="D376" s="76">
        <v>401000000</v>
      </c>
      <c r="E376" s="76">
        <v>401000000</v>
      </c>
      <c r="F376" s="77">
        <v>401000040</v>
      </c>
      <c r="G376" s="6">
        <v>962</v>
      </c>
      <c r="H376" s="6">
        <v>5</v>
      </c>
      <c r="I376" s="77">
        <v>3</v>
      </c>
      <c r="J376" s="4" t="s">
        <v>1115</v>
      </c>
      <c r="K376" s="6">
        <v>200</v>
      </c>
      <c r="L376" s="6"/>
      <c r="M376" s="6">
        <v>962849001</v>
      </c>
      <c r="N376" s="77" t="s">
        <v>1030</v>
      </c>
      <c r="O376" s="6" t="s">
        <v>1116</v>
      </c>
      <c r="P376" s="6" t="s">
        <v>1036</v>
      </c>
      <c r="Q376" s="6" t="s">
        <v>1035</v>
      </c>
      <c r="R376" s="6" t="s">
        <v>227</v>
      </c>
      <c r="S376" s="6">
        <v>200</v>
      </c>
      <c r="T376" s="6" t="s">
        <v>1117</v>
      </c>
      <c r="U376" s="74">
        <v>401000040</v>
      </c>
      <c r="V376" s="72" t="s">
        <v>1116</v>
      </c>
      <c r="W376" s="72" t="s">
        <v>1036</v>
      </c>
      <c r="X376" s="72" t="s">
        <v>1035</v>
      </c>
      <c r="Y376" s="72" t="s">
        <v>227</v>
      </c>
      <c r="Z376" s="73">
        <v>962</v>
      </c>
      <c r="AA376" s="41">
        <v>5</v>
      </c>
      <c r="AB376" s="41">
        <v>3</v>
      </c>
      <c r="AC376" s="42" t="s">
        <v>1115</v>
      </c>
      <c r="AD376" s="73">
        <v>200</v>
      </c>
      <c r="AE376" s="43"/>
      <c r="AF376" s="44"/>
      <c r="AG376" s="45">
        <v>4257.8</v>
      </c>
      <c r="AH376" s="44"/>
      <c r="AI376" s="45">
        <v>0</v>
      </c>
      <c r="AJ376" s="45">
        <v>0</v>
      </c>
      <c r="AK376" s="45">
        <v>0</v>
      </c>
      <c r="AL376" s="7">
        <v>600</v>
      </c>
      <c r="AM376" s="8"/>
    </row>
    <row r="377" spans="1:39" ht="100.5" customHeight="1" x14ac:dyDescent="0.2">
      <c r="A377" s="5"/>
      <c r="B377" s="76">
        <v>400000000</v>
      </c>
      <c r="C377" s="76">
        <v>401000000</v>
      </c>
      <c r="D377" s="76">
        <v>401000000</v>
      </c>
      <c r="E377" s="76">
        <v>401000000</v>
      </c>
      <c r="F377" s="77">
        <v>401000040</v>
      </c>
      <c r="G377" s="6">
        <v>962</v>
      </c>
      <c r="H377" s="6">
        <v>5</v>
      </c>
      <c r="I377" s="77">
        <v>3</v>
      </c>
      <c r="J377" s="4" t="s">
        <v>1112</v>
      </c>
      <c r="K377" s="6">
        <v>200</v>
      </c>
      <c r="L377" s="6"/>
      <c r="M377" s="6">
        <v>962900006</v>
      </c>
      <c r="N377" s="77" t="s">
        <v>1030</v>
      </c>
      <c r="O377" s="6" t="s">
        <v>1113</v>
      </c>
      <c r="P377" s="6" t="s">
        <v>1036</v>
      </c>
      <c r="Q377" s="6" t="s">
        <v>1035</v>
      </c>
      <c r="R377" s="6" t="s">
        <v>227</v>
      </c>
      <c r="S377" s="6">
        <v>200</v>
      </c>
      <c r="T377" s="6" t="s">
        <v>1114</v>
      </c>
      <c r="U377" s="74">
        <v>401000040</v>
      </c>
      <c r="V377" s="72" t="s">
        <v>1113</v>
      </c>
      <c r="W377" s="72" t="s">
        <v>1036</v>
      </c>
      <c r="X377" s="72" t="s">
        <v>1035</v>
      </c>
      <c r="Y377" s="72" t="s">
        <v>227</v>
      </c>
      <c r="Z377" s="73">
        <v>962</v>
      </c>
      <c r="AA377" s="41">
        <v>5</v>
      </c>
      <c r="AB377" s="41">
        <v>3</v>
      </c>
      <c r="AC377" s="42" t="s">
        <v>1112</v>
      </c>
      <c r="AD377" s="73">
        <v>200</v>
      </c>
      <c r="AE377" s="43"/>
      <c r="AF377" s="44"/>
      <c r="AG377" s="45">
        <v>6653.1</v>
      </c>
      <c r="AH377" s="44"/>
      <c r="AI377" s="45">
        <v>0</v>
      </c>
      <c r="AJ377" s="45">
        <v>0</v>
      </c>
      <c r="AK377" s="45">
        <v>0</v>
      </c>
      <c r="AL377" s="7">
        <v>600</v>
      </c>
      <c r="AM377" s="8"/>
    </row>
    <row r="378" spans="1:39" ht="99" customHeight="1" x14ac:dyDescent="0.2">
      <c r="A378" s="5"/>
      <c r="B378" s="76">
        <v>400000000</v>
      </c>
      <c r="C378" s="76">
        <v>401000000</v>
      </c>
      <c r="D378" s="76">
        <v>401000000</v>
      </c>
      <c r="E378" s="76">
        <v>401000000</v>
      </c>
      <c r="F378" s="77">
        <v>401000040</v>
      </c>
      <c r="G378" s="6">
        <v>962</v>
      </c>
      <c r="H378" s="6">
        <v>5</v>
      </c>
      <c r="I378" s="77">
        <v>3</v>
      </c>
      <c r="J378" s="4" t="s">
        <v>1109</v>
      </c>
      <c r="K378" s="6">
        <v>200</v>
      </c>
      <c r="L378" s="6"/>
      <c r="M378" s="6">
        <v>962900007</v>
      </c>
      <c r="N378" s="77" t="s">
        <v>1030</v>
      </c>
      <c r="O378" s="6" t="s">
        <v>1110</v>
      </c>
      <c r="P378" s="6" t="s">
        <v>1036</v>
      </c>
      <c r="Q378" s="6" t="s">
        <v>1035</v>
      </c>
      <c r="R378" s="6" t="s">
        <v>227</v>
      </c>
      <c r="S378" s="6">
        <v>200</v>
      </c>
      <c r="T378" s="6" t="s">
        <v>1111</v>
      </c>
      <c r="U378" s="74">
        <v>401000040</v>
      </c>
      <c r="V378" s="72" t="s">
        <v>1110</v>
      </c>
      <c r="W378" s="72" t="s">
        <v>1036</v>
      </c>
      <c r="X378" s="72" t="s">
        <v>1035</v>
      </c>
      <c r="Y378" s="72" t="s">
        <v>227</v>
      </c>
      <c r="Z378" s="73">
        <v>962</v>
      </c>
      <c r="AA378" s="41">
        <v>5</v>
      </c>
      <c r="AB378" s="41">
        <v>3</v>
      </c>
      <c r="AC378" s="42" t="s">
        <v>1109</v>
      </c>
      <c r="AD378" s="73">
        <v>200</v>
      </c>
      <c r="AE378" s="43"/>
      <c r="AF378" s="44"/>
      <c r="AG378" s="45">
        <v>5667</v>
      </c>
      <c r="AH378" s="44"/>
      <c r="AI378" s="45">
        <v>0</v>
      </c>
      <c r="AJ378" s="45">
        <v>0</v>
      </c>
      <c r="AK378" s="45">
        <v>0</v>
      </c>
      <c r="AL378" s="7">
        <v>600</v>
      </c>
      <c r="AM378" s="8"/>
    </row>
    <row r="379" spans="1:39" ht="96" customHeight="1" x14ac:dyDescent="0.2">
      <c r="A379" s="5"/>
      <c r="B379" s="76">
        <v>400000000</v>
      </c>
      <c r="C379" s="76">
        <v>401000000</v>
      </c>
      <c r="D379" s="76">
        <v>401000000</v>
      </c>
      <c r="E379" s="76">
        <v>401000000</v>
      </c>
      <c r="F379" s="77">
        <v>401000040</v>
      </c>
      <c r="G379" s="6">
        <v>962</v>
      </c>
      <c r="H379" s="6">
        <v>5</v>
      </c>
      <c r="I379" s="77">
        <v>3</v>
      </c>
      <c r="J379" s="4" t="s">
        <v>1044</v>
      </c>
      <c r="K379" s="6">
        <v>200</v>
      </c>
      <c r="L379" s="6"/>
      <c r="M379" s="6">
        <v>962354001</v>
      </c>
      <c r="N379" s="77" t="s">
        <v>1030</v>
      </c>
      <c r="O379" s="6" t="s">
        <v>1040</v>
      </c>
      <c r="P379" s="6" t="s">
        <v>1036</v>
      </c>
      <c r="Q379" s="6" t="s">
        <v>1107</v>
      </c>
      <c r="R379" s="6" t="s">
        <v>227</v>
      </c>
      <c r="S379" s="6">
        <v>200</v>
      </c>
      <c r="T379" s="6" t="s">
        <v>1108</v>
      </c>
      <c r="U379" s="74">
        <v>401000040</v>
      </c>
      <c r="V379" s="72" t="s">
        <v>1040</v>
      </c>
      <c r="W379" s="72" t="s">
        <v>1036</v>
      </c>
      <c r="X379" s="72" t="s">
        <v>1107</v>
      </c>
      <c r="Y379" s="72" t="s">
        <v>227</v>
      </c>
      <c r="Z379" s="73">
        <v>962</v>
      </c>
      <c r="AA379" s="41">
        <v>5</v>
      </c>
      <c r="AB379" s="41">
        <v>3</v>
      </c>
      <c r="AC379" s="42" t="s">
        <v>1044</v>
      </c>
      <c r="AD379" s="73">
        <v>200</v>
      </c>
      <c r="AE379" s="43"/>
      <c r="AF379" s="44"/>
      <c r="AG379" s="45">
        <v>24100</v>
      </c>
      <c r="AH379" s="44"/>
      <c r="AI379" s="45">
        <v>21900</v>
      </c>
      <c r="AJ379" s="45">
        <v>0</v>
      </c>
      <c r="AK379" s="45">
        <v>0</v>
      </c>
      <c r="AL379" s="7">
        <v>600</v>
      </c>
      <c r="AM379" s="8"/>
    </row>
    <row r="380" spans="1:39" ht="99.75" customHeight="1" x14ac:dyDescent="0.2">
      <c r="A380" s="5"/>
      <c r="B380" s="76">
        <v>400000000</v>
      </c>
      <c r="C380" s="76">
        <v>401000000</v>
      </c>
      <c r="D380" s="76">
        <v>401000000</v>
      </c>
      <c r="E380" s="76">
        <v>401000000</v>
      </c>
      <c r="F380" s="77">
        <v>401000040</v>
      </c>
      <c r="G380" s="6">
        <v>962</v>
      </c>
      <c r="H380" s="6">
        <v>5</v>
      </c>
      <c r="I380" s="77">
        <v>3</v>
      </c>
      <c r="J380" s="4" t="s">
        <v>1038</v>
      </c>
      <c r="K380" s="6">
        <v>200</v>
      </c>
      <c r="L380" s="6"/>
      <c r="M380" s="6">
        <v>962354002</v>
      </c>
      <c r="N380" s="77" t="s">
        <v>1030</v>
      </c>
      <c r="O380" s="6" t="s">
        <v>1040</v>
      </c>
      <c r="P380" s="6" t="s">
        <v>1036</v>
      </c>
      <c r="Q380" s="6" t="s">
        <v>1105</v>
      </c>
      <c r="R380" s="6" t="s">
        <v>227</v>
      </c>
      <c r="S380" s="6">
        <v>200</v>
      </c>
      <c r="T380" s="6" t="s">
        <v>1106</v>
      </c>
      <c r="U380" s="74">
        <v>401000040</v>
      </c>
      <c r="V380" s="72" t="s">
        <v>1040</v>
      </c>
      <c r="W380" s="72" t="s">
        <v>1036</v>
      </c>
      <c r="X380" s="72" t="s">
        <v>1105</v>
      </c>
      <c r="Y380" s="72" t="s">
        <v>227</v>
      </c>
      <c r="Z380" s="73">
        <v>962</v>
      </c>
      <c r="AA380" s="41">
        <v>5</v>
      </c>
      <c r="AB380" s="41">
        <v>3</v>
      </c>
      <c r="AC380" s="42" t="s">
        <v>1038</v>
      </c>
      <c r="AD380" s="73">
        <v>200</v>
      </c>
      <c r="AE380" s="43"/>
      <c r="AF380" s="44"/>
      <c r="AG380" s="45">
        <v>4275.8999999999996</v>
      </c>
      <c r="AH380" s="44"/>
      <c r="AI380" s="45">
        <v>3464</v>
      </c>
      <c r="AJ380" s="45">
        <v>5980</v>
      </c>
      <c r="AK380" s="45">
        <v>5980</v>
      </c>
      <c r="AL380" s="7">
        <v>600</v>
      </c>
      <c r="AM380" s="8"/>
    </row>
    <row r="381" spans="1:39" ht="189.75" customHeight="1" x14ac:dyDescent="0.2">
      <c r="A381" s="5"/>
      <c r="B381" s="76">
        <v>400000000</v>
      </c>
      <c r="C381" s="76">
        <v>401000000</v>
      </c>
      <c r="D381" s="76">
        <v>401000000</v>
      </c>
      <c r="E381" s="76">
        <v>401000000</v>
      </c>
      <c r="F381" s="77">
        <v>401000040</v>
      </c>
      <c r="G381" s="6">
        <v>962</v>
      </c>
      <c r="H381" s="6">
        <v>5</v>
      </c>
      <c r="I381" s="77">
        <v>5</v>
      </c>
      <c r="J381" s="4" t="s">
        <v>1024</v>
      </c>
      <c r="K381" s="6">
        <v>100</v>
      </c>
      <c r="L381" s="6"/>
      <c r="M381" s="6">
        <v>962139010</v>
      </c>
      <c r="N381" s="77" t="s">
        <v>1030</v>
      </c>
      <c r="O381" s="6" t="s">
        <v>1029</v>
      </c>
      <c r="P381" s="6" t="s">
        <v>1103</v>
      </c>
      <c r="Q381" s="6" t="s">
        <v>1102</v>
      </c>
      <c r="R381" s="6" t="s">
        <v>1101</v>
      </c>
      <c r="S381" s="6">
        <v>100</v>
      </c>
      <c r="T381" s="6" t="s">
        <v>1104</v>
      </c>
      <c r="U381" s="74">
        <v>401000040</v>
      </c>
      <c r="V381" s="72" t="s">
        <v>1029</v>
      </c>
      <c r="W381" s="72" t="s">
        <v>1103</v>
      </c>
      <c r="X381" s="72" t="s">
        <v>1102</v>
      </c>
      <c r="Y381" s="72" t="s">
        <v>1101</v>
      </c>
      <c r="Z381" s="73">
        <v>962</v>
      </c>
      <c r="AA381" s="41">
        <v>5</v>
      </c>
      <c r="AB381" s="41">
        <v>5</v>
      </c>
      <c r="AC381" s="42" t="s">
        <v>1024</v>
      </c>
      <c r="AD381" s="73">
        <v>100</v>
      </c>
      <c r="AE381" s="43"/>
      <c r="AF381" s="44"/>
      <c r="AG381" s="45">
        <v>5731.8</v>
      </c>
      <c r="AH381" s="44"/>
      <c r="AI381" s="45">
        <v>8701.4</v>
      </c>
      <c r="AJ381" s="45">
        <v>9532.4</v>
      </c>
      <c r="AK381" s="45">
        <v>9532.4</v>
      </c>
      <c r="AL381" s="7">
        <v>600</v>
      </c>
      <c r="AM381" s="8"/>
    </row>
    <row r="382" spans="1:39" ht="57.75" customHeight="1" x14ac:dyDescent="0.2">
      <c r="A382" s="5"/>
      <c r="B382" s="76">
        <v>400000000</v>
      </c>
      <c r="C382" s="76">
        <v>401000000</v>
      </c>
      <c r="D382" s="76">
        <v>401000000</v>
      </c>
      <c r="E382" s="76">
        <v>401000000</v>
      </c>
      <c r="F382" s="77">
        <v>401000040</v>
      </c>
      <c r="G382" s="6">
        <v>962</v>
      </c>
      <c r="H382" s="6">
        <v>5</v>
      </c>
      <c r="I382" s="77">
        <v>5</v>
      </c>
      <c r="J382" s="4" t="s">
        <v>1024</v>
      </c>
      <c r="K382" s="6">
        <v>200</v>
      </c>
      <c r="L382" s="6"/>
      <c r="M382" s="6">
        <v>962139011</v>
      </c>
      <c r="N382" s="77" t="s">
        <v>1030</v>
      </c>
      <c r="O382" s="6" t="s">
        <v>1029</v>
      </c>
      <c r="P382" s="6" t="s">
        <v>1100</v>
      </c>
      <c r="Q382" s="6" t="s">
        <v>1099</v>
      </c>
      <c r="R382" s="6" t="s">
        <v>1098</v>
      </c>
      <c r="S382" s="6">
        <v>200</v>
      </c>
      <c r="T382" s="6" t="s">
        <v>1097</v>
      </c>
      <c r="U382" s="98">
        <v>401000040</v>
      </c>
      <c r="V382" s="93" t="s">
        <v>1029</v>
      </c>
      <c r="W382" s="93" t="s">
        <v>1100</v>
      </c>
      <c r="X382" s="93" t="s">
        <v>1099</v>
      </c>
      <c r="Y382" s="93" t="s">
        <v>1098</v>
      </c>
      <c r="Z382" s="80">
        <v>962</v>
      </c>
      <c r="AA382" s="41">
        <v>5</v>
      </c>
      <c r="AB382" s="41">
        <v>5</v>
      </c>
      <c r="AC382" s="42" t="s">
        <v>1024</v>
      </c>
      <c r="AD382" s="73">
        <v>200</v>
      </c>
      <c r="AE382" s="43"/>
      <c r="AF382" s="44"/>
      <c r="AG382" s="45">
        <v>1054</v>
      </c>
      <c r="AH382" s="44"/>
      <c r="AI382" s="45">
        <v>1007.5</v>
      </c>
      <c r="AJ382" s="45">
        <v>901.6</v>
      </c>
      <c r="AK382" s="45">
        <v>901.6</v>
      </c>
      <c r="AL382" s="7">
        <v>600</v>
      </c>
      <c r="AM382" s="8"/>
    </row>
    <row r="383" spans="1:39" ht="93" customHeight="1" x14ac:dyDescent="0.2">
      <c r="A383" s="5"/>
      <c r="B383" s="76">
        <v>400000000</v>
      </c>
      <c r="C383" s="76">
        <v>401000000</v>
      </c>
      <c r="D383" s="76">
        <v>401000000</v>
      </c>
      <c r="E383" s="76">
        <v>401000000</v>
      </c>
      <c r="F383" s="77">
        <v>401000040</v>
      </c>
      <c r="G383" s="6">
        <v>962</v>
      </c>
      <c r="H383" s="6">
        <v>5</v>
      </c>
      <c r="I383" s="77">
        <v>5</v>
      </c>
      <c r="J383" s="4" t="s">
        <v>1024</v>
      </c>
      <c r="K383" s="6">
        <v>800</v>
      </c>
      <c r="L383" s="6"/>
      <c r="M383" s="6">
        <v>962139012</v>
      </c>
      <c r="N383" s="77" t="s">
        <v>1030</v>
      </c>
      <c r="O383" s="6" t="s">
        <v>1029</v>
      </c>
      <c r="P383" s="6" t="s">
        <v>1100</v>
      </c>
      <c r="Q383" s="6" t="s">
        <v>1099</v>
      </c>
      <c r="R383" s="6" t="s">
        <v>1098</v>
      </c>
      <c r="S383" s="6">
        <v>800</v>
      </c>
      <c r="T383" s="6" t="s">
        <v>1097</v>
      </c>
      <c r="U383" s="98"/>
      <c r="V383" s="93"/>
      <c r="W383" s="93"/>
      <c r="X383" s="93"/>
      <c r="Y383" s="93"/>
      <c r="Z383" s="80"/>
      <c r="AA383" s="41">
        <v>5</v>
      </c>
      <c r="AB383" s="41">
        <v>5</v>
      </c>
      <c r="AC383" s="42" t="s">
        <v>1024</v>
      </c>
      <c r="AD383" s="73">
        <v>800</v>
      </c>
      <c r="AE383" s="43"/>
      <c r="AF383" s="44"/>
      <c r="AG383" s="45">
        <v>1017</v>
      </c>
      <c r="AH383" s="44"/>
      <c r="AI383" s="45">
        <v>1017</v>
      </c>
      <c r="AJ383" s="45">
        <v>1017</v>
      </c>
      <c r="AK383" s="45">
        <v>1017</v>
      </c>
      <c r="AL383" s="7">
        <v>600</v>
      </c>
      <c r="AM383" s="8"/>
    </row>
    <row r="384" spans="1:39" ht="154.5" customHeight="1" x14ac:dyDescent="0.2">
      <c r="A384" s="5"/>
      <c r="B384" s="76">
        <v>400000000</v>
      </c>
      <c r="C384" s="76">
        <v>401000000</v>
      </c>
      <c r="D384" s="76">
        <v>401000000</v>
      </c>
      <c r="E384" s="76">
        <v>401000000</v>
      </c>
      <c r="F384" s="77">
        <v>401000040</v>
      </c>
      <c r="G384" s="6">
        <v>972</v>
      </c>
      <c r="H384" s="6">
        <v>5</v>
      </c>
      <c r="I384" s="77">
        <v>3</v>
      </c>
      <c r="J384" s="4" t="s">
        <v>1068</v>
      </c>
      <c r="K384" s="6">
        <v>200</v>
      </c>
      <c r="L384" s="6"/>
      <c r="M384" s="6">
        <v>972328001</v>
      </c>
      <c r="N384" s="77" t="s">
        <v>1030</v>
      </c>
      <c r="O384" s="6" t="s">
        <v>1069</v>
      </c>
      <c r="P384" s="6" t="s">
        <v>1054</v>
      </c>
      <c r="Q384" s="6" t="s">
        <v>1053</v>
      </c>
      <c r="R384" s="6" t="s">
        <v>1052</v>
      </c>
      <c r="S384" s="6">
        <v>200</v>
      </c>
      <c r="T384" s="6" t="s">
        <v>1096</v>
      </c>
      <c r="U384" s="74">
        <v>401000040</v>
      </c>
      <c r="V384" s="72" t="s">
        <v>1069</v>
      </c>
      <c r="W384" s="72" t="s">
        <v>1054</v>
      </c>
      <c r="X384" s="72" t="s">
        <v>1053</v>
      </c>
      <c r="Y384" s="72" t="s">
        <v>1052</v>
      </c>
      <c r="Z384" s="73">
        <v>972</v>
      </c>
      <c r="AA384" s="41">
        <v>5</v>
      </c>
      <c r="AB384" s="41">
        <v>3</v>
      </c>
      <c r="AC384" s="42" t="s">
        <v>1068</v>
      </c>
      <c r="AD384" s="73">
        <v>200</v>
      </c>
      <c r="AE384" s="43"/>
      <c r="AF384" s="44"/>
      <c r="AG384" s="45">
        <v>212.5</v>
      </c>
      <c r="AH384" s="44"/>
      <c r="AI384" s="45">
        <v>0</v>
      </c>
      <c r="AJ384" s="45">
        <v>0</v>
      </c>
      <c r="AK384" s="45">
        <v>0</v>
      </c>
      <c r="AL384" s="7">
        <v>600</v>
      </c>
      <c r="AM384" s="8"/>
    </row>
    <row r="385" spans="1:39" ht="136.5" customHeight="1" x14ac:dyDescent="0.2">
      <c r="A385" s="5"/>
      <c r="B385" s="76">
        <v>400000000</v>
      </c>
      <c r="C385" s="76">
        <v>401000000</v>
      </c>
      <c r="D385" s="76">
        <v>401000000</v>
      </c>
      <c r="E385" s="76">
        <v>401000000</v>
      </c>
      <c r="F385" s="77">
        <v>401000040</v>
      </c>
      <c r="G385" s="6">
        <v>972</v>
      </c>
      <c r="H385" s="6">
        <v>5</v>
      </c>
      <c r="I385" s="77">
        <v>3</v>
      </c>
      <c r="J385" s="4" t="s">
        <v>1051</v>
      </c>
      <c r="K385" s="6">
        <v>200</v>
      </c>
      <c r="L385" s="6"/>
      <c r="M385" s="6">
        <v>972280001</v>
      </c>
      <c r="N385" s="77" t="s">
        <v>1030</v>
      </c>
      <c r="O385" s="6" t="s">
        <v>1040</v>
      </c>
      <c r="P385" s="6" t="s">
        <v>1094</v>
      </c>
      <c r="Q385" s="6" t="s">
        <v>1093</v>
      </c>
      <c r="R385" s="6" t="s">
        <v>1092</v>
      </c>
      <c r="S385" s="6">
        <v>200</v>
      </c>
      <c r="T385" s="6" t="s">
        <v>1095</v>
      </c>
      <c r="U385" s="74">
        <v>401000040</v>
      </c>
      <c r="V385" s="72" t="s">
        <v>1040</v>
      </c>
      <c r="W385" s="72" t="s">
        <v>1094</v>
      </c>
      <c r="X385" s="72" t="s">
        <v>1093</v>
      </c>
      <c r="Y385" s="72" t="s">
        <v>1092</v>
      </c>
      <c r="Z385" s="73">
        <v>972</v>
      </c>
      <c r="AA385" s="41">
        <v>5</v>
      </c>
      <c r="AB385" s="41">
        <v>3</v>
      </c>
      <c r="AC385" s="42" t="s">
        <v>1051</v>
      </c>
      <c r="AD385" s="73">
        <v>200</v>
      </c>
      <c r="AE385" s="43"/>
      <c r="AF385" s="44"/>
      <c r="AG385" s="45">
        <v>32020.3</v>
      </c>
      <c r="AH385" s="44"/>
      <c r="AI385" s="45">
        <v>85240.9</v>
      </c>
      <c r="AJ385" s="45">
        <v>107303.4</v>
      </c>
      <c r="AK385" s="45">
        <v>107303.4</v>
      </c>
      <c r="AL385" s="7">
        <v>600</v>
      </c>
      <c r="AM385" s="8"/>
    </row>
    <row r="386" spans="1:39" ht="99" customHeight="1" x14ac:dyDescent="0.2">
      <c r="A386" s="5"/>
      <c r="B386" s="76">
        <v>400000000</v>
      </c>
      <c r="C386" s="76">
        <v>401000000</v>
      </c>
      <c r="D386" s="76">
        <v>401000000</v>
      </c>
      <c r="E386" s="76">
        <v>401000000</v>
      </c>
      <c r="F386" s="77">
        <v>401000040</v>
      </c>
      <c r="G386" s="6">
        <v>972</v>
      </c>
      <c r="H386" s="6">
        <v>5</v>
      </c>
      <c r="I386" s="77">
        <v>3</v>
      </c>
      <c r="J386" s="4" t="s">
        <v>1044</v>
      </c>
      <c r="K386" s="6">
        <v>200</v>
      </c>
      <c r="L386" s="6"/>
      <c r="M386" s="6">
        <v>972355001</v>
      </c>
      <c r="N386" s="77" t="s">
        <v>1030</v>
      </c>
      <c r="O386" s="6" t="s">
        <v>1040</v>
      </c>
      <c r="P386" s="6" t="s">
        <v>1036</v>
      </c>
      <c r="Q386" s="6" t="s">
        <v>1046</v>
      </c>
      <c r="R386" s="6" t="s">
        <v>227</v>
      </c>
      <c r="S386" s="6">
        <v>200</v>
      </c>
      <c r="T386" s="6" t="s">
        <v>1091</v>
      </c>
      <c r="U386" s="74">
        <v>401000040</v>
      </c>
      <c r="V386" s="72" t="s">
        <v>1040</v>
      </c>
      <c r="W386" s="72" t="s">
        <v>1036</v>
      </c>
      <c r="X386" s="72" t="s">
        <v>1046</v>
      </c>
      <c r="Y386" s="72" t="s">
        <v>227</v>
      </c>
      <c r="Z386" s="73">
        <v>972</v>
      </c>
      <c r="AA386" s="41">
        <v>5</v>
      </c>
      <c r="AB386" s="41">
        <v>3</v>
      </c>
      <c r="AC386" s="42" t="s">
        <v>1044</v>
      </c>
      <c r="AD386" s="73">
        <v>200</v>
      </c>
      <c r="AE386" s="43"/>
      <c r="AF386" s="44"/>
      <c r="AG386" s="45">
        <v>29349</v>
      </c>
      <c r="AH386" s="44"/>
      <c r="AI386" s="45">
        <v>24915.599999999999</v>
      </c>
      <c r="AJ386" s="45">
        <v>19000</v>
      </c>
      <c r="AK386" s="45">
        <v>19000</v>
      </c>
      <c r="AL386" s="7">
        <v>600</v>
      </c>
      <c r="AM386" s="8"/>
    </row>
    <row r="387" spans="1:39" ht="99.75" customHeight="1" x14ac:dyDescent="0.2">
      <c r="A387" s="5"/>
      <c r="B387" s="76">
        <v>400000000</v>
      </c>
      <c r="C387" s="76">
        <v>401000000</v>
      </c>
      <c r="D387" s="76">
        <v>401000000</v>
      </c>
      <c r="E387" s="76">
        <v>401000000</v>
      </c>
      <c r="F387" s="77">
        <v>401000040</v>
      </c>
      <c r="G387" s="6">
        <v>972</v>
      </c>
      <c r="H387" s="6">
        <v>5</v>
      </c>
      <c r="I387" s="77">
        <v>3</v>
      </c>
      <c r="J387" s="4" t="s">
        <v>1042</v>
      </c>
      <c r="K387" s="6">
        <v>200</v>
      </c>
      <c r="L387" s="6"/>
      <c r="M387" s="6">
        <v>972716033</v>
      </c>
      <c r="N387" s="77" t="s">
        <v>1030</v>
      </c>
      <c r="O387" s="6" t="s">
        <v>1037</v>
      </c>
      <c r="P387" s="6" t="s">
        <v>1036</v>
      </c>
      <c r="Q387" s="6" t="s">
        <v>1043</v>
      </c>
      <c r="R387" s="6" t="s">
        <v>227</v>
      </c>
      <c r="S387" s="6">
        <v>200</v>
      </c>
      <c r="T387" s="6" t="s">
        <v>1090</v>
      </c>
      <c r="U387" s="74">
        <v>401000040</v>
      </c>
      <c r="V387" s="72" t="s">
        <v>1037</v>
      </c>
      <c r="W387" s="72" t="s">
        <v>1036</v>
      </c>
      <c r="X387" s="72" t="s">
        <v>1043</v>
      </c>
      <c r="Y387" s="72" t="s">
        <v>227</v>
      </c>
      <c r="Z387" s="73">
        <v>972</v>
      </c>
      <c r="AA387" s="41">
        <v>5</v>
      </c>
      <c r="AB387" s="41">
        <v>3</v>
      </c>
      <c r="AC387" s="42" t="s">
        <v>1042</v>
      </c>
      <c r="AD387" s="73">
        <v>200</v>
      </c>
      <c r="AE387" s="43"/>
      <c r="AF387" s="44"/>
      <c r="AG387" s="45">
        <v>2000</v>
      </c>
      <c r="AH387" s="44"/>
      <c r="AI387" s="45">
        <v>0</v>
      </c>
      <c r="AJ387" s="45">
        <v>0</v>
      </c>
      <c r="AK387" s="45">
        <v>0</v>
      </c>
      <c r="AL387" s="7">
        <v>600</v>
      </c>
      <c r="AM387" s="8"/>
    </row>
    <row r="388" spans="1:39" ht="65.25" customHeight="1" x14ac:dyDescent="0.2">
      <c r="A388" s="5"/>
      <c r="B388" s="76">
        <v>400000000</v>
      </c>
      <c r="C388" s="76">
        <v>401000000</v>
      </c>
      <c r="D388" s="76">
        <v>401000000</v>
      </c>
      <c r="E388" s="76">
        <v>401000000</v>
      </c>
      <c r="F388" s="77">
        <v>401000040</v>
      </c>
      <c r="G388" s="6">
        <v>972</v>
      </c>
      <c r="H388" s="6">
        <v>5</v>
      </c>
      <c r="I388" s="77">
        <v>3</v>
      </c>
      <c r="J388" s="4" t="s">
        <v>1084</v>
      </c>
      <c r="K388" s="6">
        <v>200</v>
      </c>
      <c r="L388" s="6"/>
      <c r="M388" s="6">
        <v>972795001</v>
      </c>
      <c r="N388" s="77" t="s">
        <v>1030</v>
      </c>
      <c r="O388" s="6" t="s">
        <v>1088</v>
      </c>
      <c r="P388" s="6" t="s">
        <v>1087</v>
      </c>
      <c r="Q388" s="6" t="s">
        <v>1086</v>
      </c>
      <c r="R388" s="6" t="s">
        <v>1085</v>
      </c>
      <c r="S388" s="6">
        <v>200</v>
      </c>
      <c r="T388" s="6" t="s">
        <v>1089</v>
      </c>
      <c r="U388" s="74">
        <v>401000040</v>
      </c>
      <c r="V388" s="72" t="s">
        <v>1088</v>
      </c>
      <c r="W388" s="72" t="s">
        <v>1087</v>
      </c>
      <c r="X388" s="72" t="s">
        <v>1086</v>
      </c>
      <c r="Y388" s="72" t="s">
        <v>1085</v>
      </c>
      <c r="Z388" s="73">
        <v>972</v>
      </c>
      <c r="AA388" s="41">
        <v>5</v>
      </c>
      <c r="AB388" s="41">
        <v>3</v>
      </c>
      <c r="AC388" s="42" t="s">
        <v>1084</v>
      </c>
      <c r="AD388" s="73">
        <v>200</v>
      </c>
      <c r="AE388" s="43"/>
      <c r="AF388" s="44"/>
      <c r="AG388" s="45">
        <v>0</v>
      </c>
      <c r="AH388" s="44"/>
      <c r="AI388" s="45">
        <v>167000</v>
      </c>
      <c r="AJ388" s="45">
        <v>0</v>
      </c>
      <c r="AK388" s="45">
        <v>0</v>
      </c>
      <c r="AL388" s="7">
        <v>600</v>
      </c>
      <c r="AM388" s="8"/>
    </row>
    <row r="389" spans="1:39" ht="99" customHeight="1" x14ac:dyDescent="0.2">
      <c r="A389" s="5"/>
      <c r="B389" s="76">
        <v>400000000</v>
      </c>
      <c r="C389" s="76">
        <v>401000000</v>
      </c>
      <c r="D389" s="76">
        <v>401000000</v>
      </c>
      <c r="E389" s="76">
        <v>401000000</v>
      </c>
      <c r="F389" s="77">
        <v>401000040</v>
      </c>
      <c r="G389" s="6">
        <v>972</v>
      </c>
      <c r="H389" s="6">
        <v>5</v>
      </c>
      <c r="I389" s="77">
        <v>3</v>
      </c>
      <c r="J389" s="4" t="s">
        <v>1038</v>
      </c>
      <c r="K389" s="6">
        <v>200</v>
      </c>
      <c r="L389" s="6"/>
      <c r="M389" s="6">
        <v>972356001</v>
      </c>
      <c r="N389" s="77" t="s">
        <v>1030</v>
      </c>
      <c r="O389" s="6" t="s">
        <v>1040</v>
      </c>
      <c r="P389" s="6" t="s">
        <v>1036</v>
      </c>
      <c r="Q389" s="6" t="s">
        <v>1082</v>
      </c>
      <c r="R389" s="6" t="s">
        <v>227</v>
      </c>
      <c r="S389" s="6">
        <v>200</v>
      </c>
      <c r="T389" s="6" t="s">
        <v>1083</v>
      </c>
      <c r="U389" s="74">
        <v>401000040</v>
      </c>
      <c r="V389" s="72" t="s">
        <v>1040</v>
      </c>
      <c r="W389" s="72" t="s">
        <v>1036</v>
      </c>
      <c r="X389" s="72" t="s">
        <v>1082</v>
      </c>
      <c r="Y389" s="72" t="s">
        <v>227</v>
      </c>
      <c r="Z389" s="73">
        <v>972</v>
      </c>
      <c r="AA389" s="41">
        <v>5</v>
      </c>
      <c r="AB389" s="41">
        <v>3</v>
      </c>
      <c r="AC389" s="42" t="s">
        <v>1038</v>
      </c>
      <c r="AD389" s="73">
        <v>200</v>
      </c>
      <c r="AE389" s="43"/>
      <c r="AF389" s="44"/>
      <c r="AG389" s="45">
        <v>6534.1</v>
      </c>
      <c r="AH389" s="44"/>
      <c r="AI389" s="45">
        <v>12819</v>
      </c>
      <c r="AJ389" s="45">
        <v>12818.9</v>
      </c>
      <c r="AK389" s="45">
        <v>12818.9</v>
      </c>
      <c r="AL389" s="7">
        <v>600</v>
      </c>
      <c r="AM389" s="8"/>
    </row>
    <row r="390" spans="1:39" ht="104.25" customHeight="1" x14ac:dyDescent="0.2">
      <c r="A390" s="5"/>
      <c r="B390" s="76">
        <v>400000000</v>
      </c>
      <c r="C390" s="76">
        <v>401000000</v>
      </c>
      <c r="D390" s="76">
        <v>401000000</v>
      </c>
      <c r="E390" s="76">
        <v>401000000</v>
      </c>
      <c r="F390" s="77">
        <v>401000040</v>
      </c>
      <c r="G390" s="6">
        <v>972</v>
      </c>
      <c r="H390" s="6">
        <v>5</v>
      </c>
      <c r="I390" s="77">
        <v>3</v>
      </c>
      <c r="J390" s="4" t="s">
        <v>1079</v>
      </c>
      <c r="K390" s="6">
        <v>200</v>
      </c>
      <c r="L390" s="6"/>
      <c r="M390" s="6">
        <v>972847001</v>
      </c>
      <c r="N390" s="77" t="s">
        <v>1030</v>
      </c>
      <c r="O390" s="6" t="s">
        <v>1080</v>
      </c>
      <c r="P390" s="6" t="s">
        <v>1036</v>
      </c>
      <c r="Q390" s="6" t="s">
        <v>1035</v>
      </c>
      <c r="R390" s="6" t="s">
        <v>227</v>
      </c>
      <c r="S390" s="6">
        <v>200</v>
      </c>
      <c r="T390" s="6" t="s">
        <v>1081</v>
      </c>
      <c r="U390" s="74">
        <v>401000040</v>
      </c>
      <c r="V390" s="72" t="s">
        <v>1080</v>
      </c>
      <c r="W390" s="72" t="s">
        <v>1036</v>
      </c>
      <c r="X390" s="72" t="s">
        <v>1035</v>
      </c>
      <c r="Y390" s="72" t="s">
        <v>227</v>
      </c>
      <c r="Z390" s="73">
        <v>972</v>
      </c>
      <c r="AA390" s="41">
        <v>5</v>
      </c>
      <c r="AB390" s="41">
        <v>3</v>
      </c>
      <c r="AC390" s="42" t="s">
        <v>1079</v>
      </c>
      <c r="AD390" s="73">
        <v>200</v>
      </c>
      <c r="AE390" s="43"/>
      <c r="AF390" s="44"/>
      <c r="AG390" s="45">
        <v>4000</v>
      </c>
      <c r="AH390" s="44"/>
      <c r="AI390" s="45">
        <v>0</v>
      </c>
      <c r="AJ390" s="45">
        <v>0</v>
      </c>
      <c r="AK390" s="45">
        <v>0</v>
      </c>
      <c r="AL390" s="7">
        <v>600</v>
      </c>
      <c r="AM390" s="8"/>
    </row>
    <row r="391" spans="1:39" ht="184.5" customHeight="1" x14ac:dyDescent="0.2">
      <c r="A391" s="5"/>
      <c r="B391" s="76">
        <v>400000000</v>
      </c>
      <c r="C391" s="76">
        <v>401000000</v>
      </c>
      <c r="D391" s="76">
        <v>401000000</v>
      </c>
      <c r="E391" s="76">
        <v>401000000</v>
      </c>
      <c r="F391" s="77">
        <v>401000040</v>
      </c>
      <c r="G391" s="6">
        <v>972</v>
      </c>
      <c r="H391" s="6">
        <v>5</v>
      </c>
      <c r="I391" s="77">
        <v>5</v>
      </c>
      <c r="J391" s="4" t="s">
        <v>1024</v>
      </c>
      <c r="K391" s="6">
        <v>100</v>
      </c>
      <c r="L391" s="6"/>
      <c r="M391" s="6">
        <v>972139001</v>
      </c>
      <c r="N391" s="77" t="s">
        <v>1030</v>
      </c>
      <c r="O391" s="6" t="s">
        <v>1029</v>
      </c>
      <c r="P391" s="6" t="s">
        <v>1077</v>
      </c>
      <c r="Q391" s="6" t="s">
        <v>1076</v>
      </c>
      <c r="R391" s="6" t="s">
        <v>1075</v>
      </c>
      <c r="S391" s="6">
        <v>100</v>
      </c>
      <c r="T391" s="6" t="s">
        <v>1078</v>
      </c>
      <c r="U391" s="74">
        <v>401000040</v>
      </c>
      <c r="V391" s="72" t="s">
        <v>1029</v>
      </c>
      <c r="W391" s="72" t="s">
        <v>1077</v>
      </c>
      <c r="X391" s="72" t="s">
        <v>1076</v>
      </c>
      <c r="Y391" s="72" t="s">
        <v>1075</v>
      </c>
      <c r="Z391" s="73">
        <v>972</v>
      </c>
      <c r="AA391" s="41">
        <v>5</v>
      </c>
      <c r="AB391" s="41">
        <v>5</v>
      </c>
      <c r="AC391" s="42" t="s">
        <v>1024</v>
      </c>
      <c r="AD391" s="73">
        <v>100</v>
      </c>
      <c r="AE391" s="43"/>
      <c r="AF391" s="44"/>
      <c r="AG391" s="45">
        <v>7824.8</v>
      </c>
      <c r="AH391" s="44"/>
      <c r="AI391" s="45">
        <v>11577.4</v>
      </c>
      <c r="AJ391" s="45">
        <v>12682.9</v>
      </c>
      <c r="AK391" s="45">
        <v>12682.9</v>
      </c>
      <c r="AL391" s="7">
        <v>600</v>
      </c>
      <c r="AM391" s="8"/>
    </row>
    <row r="392" spans="1:39" ht="54.75" customHeight="1" x14ac:dyDescent="0.2">
      <c r="A392" s="5"/>
      <c r="B392" s="76">
        <v>400000000</v>
      </c>
      <c r="C392" s="76">
        <v>401000000</v>
      </c>
      <c r="D392" s="76">
        <v>401000000</v>
      </c>
      <c r="E392" s="76">
        <v>401000000</v>
      </c>
      <c r="F392" s="77">
        <v>401000040</v>
      </c>
      <c r="G392" s="6">
        <v>972</v>
      </c>
      <c r="H392" s="6">
        <v>5</v>
      </c>
      <c r="I392" s="77">
        <v>5</v>
      </c>
      <c r="J392" s="4" t="s">
        <v>1024</v>
      </c>
      <c r="K392" s="6">
        <v>200</v>
      </c>
      <c r="L392" s="6"/>
      <c r="M392" s="6">
        <v>972139002</v>
      </c>
      <c r="N392" s="77" t="s">
        <v>1030</v>
      </c>
      <c r="O392" s="6" t="s">
        <v>1029</v>
      </c>
      <c r="P392" s="6" t="s">
        <v>1072</v>
      </c>
      <c r="Q392" s="6" t="s">
        <v>1074</v>
      </c>
      <c r="R392" s="6" t="s">
        <v>1071</v>
      </c>
      <c r="S392" s="6">
        <v>200</v>
      </c>
      <c r="T392" s="6" t="s">
        <v>1073</v>
      </c>
      <c r="U392" s="98">
        <v>401000040</v>
      </c>
      <c r="V392" s="93" t="s">
        <v>1029</v>
      </c>
      <c r="W392" s="93" t="s">
        <v>1072</v>
      </c>
      <c r="X392" s="93" t="s">
        <v>1074</v>
      </c>
      <c r="Y392" s="93" t="s">
        <v>1071</v>
      </c>
      <c r="Z392" s="80">
        <v>972</v>
      </c>
      <c r="AA392" s="41">
        <v>5</v>
      </c>
      <c r="AB392" s="41">
        <v>5</v>
      </c>
      <c r="AC392" s="42" t="s">
        <v>1024</v>
      </c>
      <c r="AD392" s="73">
        <v>200</v>
      </c>
      <c r="AE392" s="43"/>
      <c r="AF392" s="44"/>
      <c r="AG392" s="45">
        <v>965.7</v>
      </c>
      <c r="AH392" s="44"/>
      <c r="AI392" s="45">
        <v>998.6</v>
      </c>
      <c r="AJ392" s="45">
        <v>966.4</v>
      </c>
      <c r="AK392" s="45">
        <v>966.4</v>
      </c>
      <c r="AL392" s="7">
        <v>600</v>
      </c>
      <c r="AM392" s="8"/>
    </row>
    <row r="393" spans="1:39" ht="89.25" customHeight="1" x14ac:dyDescent="0.2">
      <c r="A393" s="5"/>
      <c r="B393" s="76">
        <v>400000000</v>
      </c>
      <c r="C393" s="76">
        <v>401000000</v>
      </c>
      <c r="D393" s="76">
        <v>401000000</v>
      </c>
      <c r="E393" s="76">
        <v>401000000</v>
      </c>
      <c r="F393" s="77">
        <v>401000040</v>
      </c>
      <c r="G393" s="6">
        <v>972</v>
      </c>
      <c r="H393" s="6">
        <v>5</v>
      </c>
      <c r="I393" s="77">
        <v>5</v>
      </c>
      <c r="J393" s="4" t="s">
        <v>1024</v>
      </c>
      <c r="K393" s="6">
        <v>800</v>
      </c>
      <c r="L393" s="6"/>
      <c r="M393" s="6">
        <v>972139003</v>
      </c>
      <c r="N393" s="77" t="s">
        <v>1030</v>
      </c>
      <c r="O393" s="6" t="s">
        <v>1029</v>
      </c>
      <c r="P393" s="6" t="s">
        <v>1072</v>
      </c>
      <c r="Q393" s="6" t="s">
        <v>1074</v>
      </c>
      <c r="R393" s="6" t="s">
        <v>1071</v>
      </c>
      <c r="S393" s="6">
        <v>800</v>
      </c>
      <c r="T393" s="6" t="s">
        <v>1073</v>
      </c>
      <c r="U393" s="98"/>
      <c r="V393" s="93"/>
      <c r="W393" s="93"/>
      <c r="X393" s="93"/>
      <c r="Y393" s="93"/>
      <c r="Z393" s="80"/>
      <c r="AA393" s="41">
        <v>5</v>
      </c>
      <c r="AB393" s="41">
        <v>5</v>
      </c>
      <c r="AC393" s="42" t="s">
        <v>1024</v>
      </c>
      <c r="AD393" s="73">
        <v>800</v>
      </c>
      <c r="AE393" s="43"/>
      <c r="AF393" s="44"/>
      <c r="AG393" s="45">
        <v>30</v>
      </c>
      <c r="AH393" s="44"/>
      <c r="AI393" s="45">
        <v>30</v>
      </c>
      <c r="AJ393" s="45">
        <v>30</v>
      </c>
      <c r="AK393" s="45">
        <v>30</v>
      </c>
      <c r="AL393" s="7">
        <v>600</v>
      </c>
      <c r="AM393" s="8"/>
    </row>
    <row r="394" spans="1:39" ht="147" customHeight="1" x14ac:dyDescent="0.2">
      <c r="A394" s="5"/>
      <c r="B394" s="76">
        <v>400000000</v>
      </c>
      <c r="C394" s="76">
        <v>401000000</v>
      </c>
      <c r="D394" s="76">
        <v>401000000</v>
      </c>
      <c r="E394" s="76">
        <v>401000000</v>
      </c>
      <c r="F394" s="77">
        <v>401000040</v>
      </c>
      <c r="G394" s="6">
        <v>982</v>
      </c>
      <c r="H394" s="6">
        <v>5</v>
      </c>
      <c r="I394" s="77">
        <v>3</v>
      </c>
      <c r="J394" s="4" t="s">
        <v>1068</v>
      </c>
      <c r="K394" s="6">
        <v>200</v>
      </c>
      <c r="L394" s="6"/>
      <c r="M394" s="6">
        <v>982329001</v>
      </c>
      <c r="N394" s="77" t="s">
        <v>1030</v>
      </c>
      <c r="O394" s="6" t="s">
        <v>1069</v>
      </c>
      <c r="P394" s="6" t="s">
        <v>1054</v>
      </c>
      <c r="Q394" s="6" t="s">
        <v>1053</v>
      </c>
      <c r="R394" s="6" t="s">
        <v>1052</v>
      </c>
      <c r="S394" s="6">
        <v>200</v>
      </c>
      <c r="T394" s="6" t="s">
        <v>1070</v>
      </c>
      <c r="U394" s="74">
        <v>401000040</v>
      </c>
      <c r="V394" s="72" t="s">
        <v>1069</v>
      </c>
      <c r="W394" s="72" t="s">
        <v>1054</v>
      </c>
      <c r="X394" s="72" t="s">
        <v>1053</v>
      </c>
      <c r="Y394" s="72" t="s">
        <v>1052</v>
      </c>
      <c r="Z394" s="73">
        <v>982</v>
      </c>
      <c r="AA394" s="41">
        <v>5</v>
      </c>
      <c r="AB394" s="41">
        <v>3</v>
      </c>
      <c r="AC394" s="42" t="s">
        <v>1068</v>
      </c>
      <c r="AD394" s="73">
        <v>200</v>
      </c>
      <c r="AE394" s="43"/>
      <c r="AF394" s="44"/>
      <c r="AG394" s="45">
        <v>318.7</v>
      </c>
      <c r="AH394" s="44"/>
      <c r="AI394" s="45">
        <v>0</v>
      </c>
      <c r="AJ394" s="45">
        <v>0</v>
      </c>
      <c r="AK394" s="45">
        <v>0</v>
      </c>
      <c r="AL394" s="7">
        <v>600</v>
      </c>
      <c r="AM394" s="8"/>
    </row>
    <row r="395" spans="1:39" ht="51" customHeight="1" x14ac:dyDescent="0.2">
      <c r="A395" s="5"/>
      <c r="B395" s="76">
        <v>400000000</v>
      </c>
      <c r="C395" s="76">
        <v>401000000</v>
      </c>
      <c r="D395" s="76">
        <v>401000000</v>
      </c>
      <c r="E395" s="76">
        <v>401000000</v>
      </c>
      <c r="F395" s="77">
        <v>401000040</v>
      </c>
      <c r="G395" s="6">
        <v>982</v>
      </c>
      <c r="H395" s="6">
        <v>5</v>
      </c>
      <c r="I395" s="77">
        <v>3</v>
      </c>
      <c r="J395" s="4" t="s">
        <v>1051</v>
      </c>
      <c r="K395" s="6">
        <v>200</v>
      </c>
      <c r="L395" s="6"/>
      <c r="M395" s="6">
        <v>982265001</v>
      </c>
      <c r="N395" s="77" t="s">
        <v>1030</v>
      </c>
      <c r="O395" s="6" t="s">
        <v>1040</v>
      </c>
      <c r="P395" s="6" t="s">
        <v>1036</v>
      </c>
      <c r="Q395" s="6" t="s">
        <v>1046</v>
      </c>
      <c r="R395" s="6" t="s">
        <v>227</v>
      </c>
      <c r="S395" s="6">
        <v>200</v>
      </c>
      <c r="T395" s="6" t="s">
        <v>1067</v>
      </c>
      <c r="U395" s="98">
        <v>401000040</v>
      </c>
      <c r="V395" s="93" t="s">
        <v>1040</v>
      </c>
      <c r="W395" s="93" t="s">
        <v>1036</v>
      </c>
      <c r="X395" s="93" t="s">
        <v>1046</v>
      </c>
      <c r="Y395" s="93" t="s">
        <v>227</v>
      </c>
      <c r="Z395" s="80">
        <v>982</v>
      </c>
      <c r="AA395" s="41">
        <v>5</v>
      </c>
      <c r="AB395" s="41">
        <v>3</v>
      </c>
      <c r="AC395" s="42" t="s">
        <v>1051</v>
      </c>
      <c r="AD395" s="73">
        <v>200</v>
      </c>
      <c r="AE395" s="43"/>
      <c r="AF395" s="44"/>
      <c r="AG395" s="45">
        <v>55237.2</v>
      </c>
      <c r="AH395" s="44"/>
      <c r="AI395" s="45">
        <v>117603.2</v>
      </c>
      <c r="AJ395" s="45">
        <v>117956.7</v>
      </c>
      <c r="AK395" s="45">
        <v>117956.7</v>
      </c>
      <c r="AL395" s="7">
        <v>600</v>
      </c>
      <c r="AM395" s="8"/>
    </row>
    <row r="396" spans="1:39" ht="51" customHeight="1" x14ac:dyDescent="0.2">
      <c r="A396" s="5"/>
      <c r="B396" s="76">
        <v>400000000</v>
      </c>
      <c r="C396" s="76">
        <v>401000000</v>
      </c>
      <c r="D396" s="76">
        <v>401000000</v>
      </c>
      <c r="E396" s="76">
        <v>401000000</v>
      </c>
      <c r="F396" s="77">
        <v>401000040</v>
      </c>
      <c r="G396" s="6">
        <v>982</v>
      </c>
      <c r="H396" s="6">
        <v>5</v>
      </c>
      <c r="I396" s="77">
        <v>3</v>
      </c>
      <c r="J396" s="4" t="s">
        <v>1044</v>
      </c>
      <c r="K396" s="6">
        <v>200</v>
      </c>
      <c r="L396" s="6"/>
      <c r="M396" s="6">
        <v>982355002</v>
      </c>
      <c r="N396" s="77" t="s">
        <v>1030</v>
      </c>
      <c r="O396" s="6" t="s">
        <v>1040</v>
      </c>
      <c r="P396" s="6" t="s">
        <v>1036</v>
      </c>
      <c r="Q396" s="6" t="s">
        <v>1046</v>
      </c>
      <c r="R396" s="6" t="s">
        <v>227</v>
      </c>
      <c r="S396" s="6">
        <v>200</v>
      </c>
      <c r="T396" s="6" t="s">
        <v>1067</v>
      </c>
      <c r="U396" s="98"/>
      <c r="V396" s="93"/>
      <c r="W396" s="93"/>
      <c r="X396" s="93"/>
      <c r="Y396" s="93"/>
      <c r="Z396" s="80"/>
      <c r="AA396" s="41">
        <v>5</v>
      </c>
      <c r="AB396" s="41">
        <v>3</v>
      </c>
      <c r="AC396" s="42" t="s">
        <v>1044</v>
      </c>
      <c r="AD396" s="73">
        <v>200</v>
      </c>
      <c r="AE396" s="43"/>
      <c r="AF396" s="44"/>
      <c r="AG396" s="45">
        <v>11750</v>
      </c>
      <c r="AH396" s="44"/>
      <c r="AI396" s="45">
        <v>19973.3</v>
      </c>
      <c r="AJ396" s="45">
        <v>6021.6</v>
      </c>
      <c r="AK396" s="45">
        <v>6021.6</v>
      </c>
      <c r="AL396" s="7">
        <v>600</v>
      </c>
      <c r="AM396" s="8"/>
    </row>
    <row r="397" spans="1:39" ht="95.25" customHeight="1" x14ac:dyDescent="0.2">
      <c r="A397" s="5"/>
      <c r="B397" s="76">
        <v>400000000</v>
      </c>
      <c r="C397" s="76">
        <v>401000000</v>
      </c>
      <c r="D397" s="76">
        <v>401000000</v>
      </c>
      <c r="E397" s="76">
        <v>401000000</v>
      </c>
      <c r="F397" s="77">
        <v>401000040</v>
      </c>
      <c r="G397" s="6">
        <v>982</v>
      </c>
      <c r="H397" s="6">
        <v>5</v>
      </c>
      <c r="I397" s="77">
        <v>3</v>
      </c>
      <c r="J397" s="4" t="s">
        <v>1038</v>
      </c>
      <c r="K397" s="6">
        <v>200</v>
      </c>
      <c r="L397" s="6"/>
      <c r="M397" s="6">
        <v>982356002</v>
      </c>
      <c r="N397" s="77" t="s">
        <v>1030</v>
      </c>
      <c r="O397" s="6" t="s">
        <v>1040</v>
      </c>
      <c r="P397" s="6" t="s">
        <v>1036</v>
      </c>
      <c r="Q397" s="6" t="s">
        <v>1065</v>
      </c>
      <c r="R397" s="6" t="s">
        <v>227</v>
      </c>
      <c r="S397" s="6">
        <v>200</v>
      </c>
      <c r="T397" s="6" t="s">
        <v>1066</v>
      </c>
      <c r="U397" s="74">
        <v>401000040</v>
      </c>
      <c r="V397" s="72" t="s">
        <v>1040</v>
      </c>
      <c r="W397" s="72" t="s">
        <v>1036</v>
      </c>
      <c r="X397" s="72" t="s">
        <v>1065</v>
      </c>
      <c r="Y397" s="72" t="s">
        <v>227</v>
      </c>
      <c r="Z397" s="73">
        <v>982</v>
      </c>
      <c r="AA397" s="41">
        <v>5</v>
      </c>
      <c r="AB397" s="41">
        <v>3</v>
      </c>
      <c r="AC397" s="42" t="s">
        <v>1038</v>
      </c>
      <c r="AD397" s="73">
        <v>200</v>
      </c>
      <c r="AE397" s="43"/>
      <c r="AF397" s="44"/>
      <c r="AG397" s="45">
        <v>8900.9</v>
      </c>
      <c r="AH397" s="44"/>
      <c r="AI397" s="45">
        <v>6525</v>
      </c>
      <c r="AJ397" s="45">
        <v>17442.099999999999</v>
      </c>
      <c r="AK397" s="45">
        <v>17442.099999999999</v>
      </c>
      <c r="AL397" s="7">
        <v>600</v>
      </c>
      <c r="AM397" s="8"/>
    </row>
    <row r="398" spans="1:39" ht="186.75" customHeight="1" x14ac:dyDescent="0.2">
      <c r="A398" s="5"/>
      <c r="B398" s="76">
        <v>400000000</v>
      </c>
      <c r="C398" s="76">
        <v>401000000</v>
      </c>
      <c r="D398" s="76">
        <v>401000000</v>
      </c>
      <c r="E398" s="76">
        <v>401000000</v>
      </c>
      <c r="F398" s="77">
        <v>401000040</v>
      </c>
      <c r="G398" s="6">
        <v>982</v>
      </c>
      <c r="H398" s="6">
        <v>5</v>
      </c>
      <c r="I398" s="77">
        <v>5</v>
      </c>
      <c r="J398" s="4" t="s">
        <v>1024</v>
      </c>
      <c r="K398" s="6">
        <v>100</v>
      </c>
      <c r="L398" s="6"/>
      <c r="M398" s="6">
        <v>982139007</v>
      </c>
      <c r="N398" s="77" t="s">
        <v>1030</v>
      </c>
      <c r="O398" s="6" t="s">
        <v>1029</v>
      </c>
      <c r="P398" s="6" t="s">
        <v>1063</v>
      </c>
      <c r="Q398" s="6" t="s">
        <v>1062</v>
      </c>
      <c r="R398" s="6" t="s">
        <v>1061</v>
      </c>
      <c r="S398" s="6">
        <v>100</v>
      </c>
      <c r="T398" s="6" t="s">
        <v>1064</v>
      </c>
      <c r="U398" s="74">
        <v>401000040</v>
      </c>
      <c r="V398" s="72" t="s">
        <v>1029</v>
      </c>
      <c r="W398" s="72" t="s">
        <v>1063</v>
      </c>
      <c r="X398" s="72" t="s">
        <v>1062</v>
      </c>
      <c r="Y398" s="72" t="s">
        <v>1061</v>
      </c>
      <c r="Z398" s="73">
        <v>982</v>
      </c>
      <c r="AA398" s="41">
        <v>5</v>
      </c>
      <c r="AB398" s="41">
        <v>5</v>
      </c>
      <c r="AC398" s="42" t="s">
        <v>1024</v>
      </c>
      <c r="AD398" s="73">
        <v>100</v>
      </c>
      <c r="AE398" s="43"/>
      <c r="AF398" s="44"/>
      <c r="AG398" s="45">
        <v>4796.2</v>
      </c>
      <c r="AH398" s="44"/>
      <c r="AI398" s="45">
        <v>7451.6</v>
      </c>
      <c r="AJ398" s="45">
        <v>8163.1</v>
      </c>
      <c r="AK398" s="45">
        <v>8163.1</v>
      </c>
      <c r="AL398" s="7">
        <v>600</v>
      </c>
      <c r="AM398" s="8"/>
    </row>
    <row r="399" spans="1:39" ht="72.75" customHeight="1" x14ac:dyDescent="0.2">
      <c r="A399" s="5"/>
      <c r="B399" s="76">
        <v>400000000</v>
      </c>
      <c r="C399" s="76">
        <v>401000000</v>
      </c>
      <c r="D399" s="76">
        <v>401000000</v>
      </c>
      <c r="E399" s="76">
        <v>401000000</v>
      </c>
      <c r="F399" s="77">
        <v>401000040</v>
      </c>
      <c r="G399" s="6">
        <v>982</v>
      </c>
      <c r="H399" s="6">
        <v>5</v>
      </c>
      <c r="I399" s="77">
        <v>5</v>
      </c>
      <c r="J399" s="4" t="s">
        <v>1024</v>
      </c>
      <c r="K399" s="6">
        <v>200</v>
      </c>
      <c r="L399" s="6"/>
      <c r="M399" s="6">
        <v>982139008</v>
      </c>
      <c r="N399" s="77" t="s">
        <v>1030</v>
      </c>
      <c r="O399" s="6" t="s">
        <v>1029</v>
      </c>
      <c r="P399" s="6" t="s">
        <v>1060</v>
      </c>
      <c r="Q399" s="6" t="s">
        <v>1059</v>
      </c>
      <c r="R399" s="6" t="s">
        <v>1058</v>
      </c>
      <c r="S399" s="6">
        <v>200</v>
      </c>
      <c r="T399" s="6" t="s">
        <v>1057</v>
      </c>
      <c r="U399" s="98">
        <v>401000040</v>
      </c>
      <c r="V399" s="93" t="s">
        <v>1029</v>
      </c>
      <c r="W399" s="93" t="s">
        <v>1060</v>
      </c>
      <c r="X399" s="93" t="s">
        <v>1059</v>
      </c>
      <c r="Y399" s="93" t="s">
        <v>1058</v>
      </c>
      <c r="Z399" s="80">
        <v>982</v>
      </c>
      <c r="AA399" s="41">
        <v>5</v>
      </c>
      <c r="AB399" s="41">
        <v>5</v>
      </c>
      <c r="AC399" s="42" t="s">
        <v>1024</v>
      </c>
      <c r="AD399" s="73">
        <v>200</v>
      </c>
      <c r="AE399" s="43"/>
      <c r="AF399" s="44"/>
      <c r="AG399" s="45">
        <v>853.4</v>
      </c>
      <c r="AH399" s="44"/>
      <c r="AI399" s="45">
        <v>853.4</v>
      </c>
      <c r="AJ399" s="45">
        <v>853.4</v>
      </c>
      <c r="AK399" s="45">
        <v>853.4</v>
      </c>
      <c r="AL399" s="7">
        <v>600</v>
      </c>
      <c r="AM399" s="8"/>
    </row>
    <row r="400" spans="1:39" ht="72.75" customHeight="1" x14ac:dyDescent="0.2">
      <c r="A400" s="5"/>
      <c r="B400" s="76">
        <v>400000000</v>
      </c>
      <c r="C400" s="76">
        <v>401000000</v>
      </c>
      <c r="D400" s="76">
        <v>401000000</v>
      </c>
      <c r="E400" s="76">
        <v>401000000</v>
      </c>
      <c r="F400" s="77">
        <v>401000040</v>
      </c>
      <c r="G400" s="6">
        <v>982</v>
      </c>
      <c r="H400" s="6">
        <v>5</v>
      </c>
      <c r="I400" s="77">
        <v>5</v>
      </c>
      <c r="J400" s="4" t="s">
        <v>1024</v>
      </c>
      <c r="K400" s="6">
        <v>800</v>
      </c>
      <c r="L400" s="6"/>
      <c r="M400" s="6">
        <v>982139009</v>
      </c>
      <c r="N400" s="77" t="s">
        <v>1030</v>
      </c>
      <c r="O400" s="6" t="s">
        <v>1029</v>
      </c>
      <c r="P400" s="6" t="s">
        <v>1060</v>
      </c>
      <c r="Q400" s="6" t="s">
        <v>1059</v>
      </c>
      <c r="R400" s="6" t="s">
        <v>1058</v>
      </c>
      <c r="S400" s="6">
        <v>800</v>
      </c>
      <c r="T400" s="6" t="s">
        <v>1057</v>
      </c>
      <c r="U400" s="98"/>
      <c r="V400" s="93"/>
      <c r="W400" s="93"/>
      <c r="X400" s="93"/>
      <c r="Y400" s="93"/>
      <c r="Z400" s="80"/>
      <c r="AA400" s="41">
        <v>5</v>
      </c>
      <c r="AB400" s="41">
        <v>5</v>
      </c>
      <c r="AC400" s="42" t="s">
        <v>1024</v>
      </c>
      <c r="AD400" s="73">
        <v>800</v>
      </c>
      <c r="AE400" s="43"/>
      <c r="AF400" s="44"/>
      <c r="AG400" s="45">
        <v>56.2</v>
      </c>
      <c r="AH400" s="44"/>
      <c r="AI400" s="45">
        <v>56.2</v>
      </c>
      <c r="AJ400" s="45">
        <v>56.2</v>
      </c>
      <c r="AK400" s="45">
        <v>56.2</v>
      </c>
      <c r="AL400" s="7">
        <v>600</v>
      </c>
      <c r="AM400" s="8"/>
    </row>
    <row r="401" spans="1:39" ht="99" customHeight="1" x14ac:dyDescent="0.2">
      <c r="A401" s="5"/>
      <c r="B401" s="76">
        <v>400000000</v>
      </c>
      <c r="C401" s="76">
        <v>401000000</v>
      </c>
      <c r="D401" s="76">
        <v>401000000</v>
      </c>
      <c r="E401" s="76">
        <v>401000000</v>
      </c>
      <c r="F401" s="77">
        <v>401000040</v>
      </c>
      <c r="G401" s="6">
        <v>992</v>
      </c>
      <c r="H401" s="6">
        <v>5</v>
      </c>
      <c r="I401" s="77">
        <v>3</v>
      </c>
      <c r="J401" s="4" t="s">
        <v>1051</v>
      </c>
      <c r="K401" s="6">
        <v>200</v>
      </c>
      <c r="L401" s="6"/>
      <c r="M401" s="6">
        <v>992286001</v>
      </c>
      <c r="N401" s="77" t="s">
        <v>1030</v>
      </c>
      <c r="O401" s="6" t="s">
        <v>1040</v>
      </c>
      <c r="P401" s="6" t="s">
        <v>1036</v>
      </c>
      <c r="Q401" s="6" t="s">
        <v>1046</v>
      </c>
      <c r="R401" s="6" t="s">
        <v>227</v>
      </c>
      <c r="S401" s="6">
        <v>200</v>
      </c>
      <c r="T401" s="6" t="s">
        <v>1045</v>
      </c>
      <c r="U401" s="74">
        <v>401000040</v>
      </c>
      <c r="V401" s="72" t="s">
        <v>1040</v>
      </c>
      <c r="W401" s="72" t="s">
        <v>1036</v>
      </c>
      <c r="X401" s="72" t="s">
        <v>1046</v>
      </c>
      <c r="Y401" s="72" t="s">
        <v>227</v>
      </c>
      <c r="Z401" s="73">
        <v>992</v>
      </c>
      <c r="AA401" s="41">
        <v>5</v>
      </c>
      <c r="AB401" s="41">
        <v>3</v>
      </c>
      <c r="AC401" s="42" t="s">
        <v>1051</v>
      </c>
      <c r="AD401" s="73">
        <v>200</v>
      </c>
      <c r="AE401" s="43"/>
      <c r="AF401" s="44"/>
      <c r="AG401" s="45">
        <v>282775.5</v>
      </c>
      <c r="AH401" s="44"/>
      <c r="AI401" s="45">
        <v>313847.8</v>
      </c>
      <c r="AJ401" s="45">
        <v>367458.4</v>
      </c>
      <c r="AK401" s="45">
        <v>367458.4</v>
      </c>
      <c r="AL401" s="7">
        <v>600</v>
      </c>
      <c r="AM401" s="8"/>
    </row>
    <row r="402" spans="1:39" ht="102.75" customHeight="1" x14ac:dyDescent="0.2">
      <c r="A402" s="5"/>
      <c r="B402" s="76">
        <v>400000000</v>
      </c>
      <c r="C402" s="76">
        <v>401000000</v>
      </c>
      <c r="D402" s="76">
        <v>401000000</v>
      </c>
      <c r="E402" s="76">
        <v>401000000</v>
      </c>
      <c r="F402" s="77">
        <v>401000040</v>
      </c>
      <c r="G402" s="6">
        <v>992</v>
      </c>
      <c r="H402" s="6">
        <v>5</v>
      </c>
      <c r="I402" s="77">
        <v>3</v>
      </c>
      <c r="J402" s="4" t="s">
        <v>1048</v>
      </c>
      <c r="K402" s="6">
        <v>200</v>
      </c>
      <c r="L402" s="6"/>
      <c r="M402" s="6">
        <v>992848001</v>
      </c>
      <c r="N402" s="77" t="s">
        <v>1030</v>
      </c>
      <c r="O402" s="6" t="s">
        <v>1049</v>
      </c>
      <c r="P402" s="6" t="s">
        <v>1036</v>
      </c>
      <c r="Q402" s="6" t="s">
        <v>1035</v>
      </c>
      <c r="R402" s="6" t="s">
        <v>227</v>
      </c>
      <c r="S402" s="6">
        <v>200</v>
      </c>
      <c r="T402" s="6" t="s">
        <v>1050</v>
      </c>
      <c r="U402" s="74">
        <v>401000040</v>
      </c>
      <c r="V402" s="72" t="s">
        <v>1049</v>
      </c>
      <c r="W402" s="72" t="s">
        <v>1036</v>
      </c>
      <c r="X402" s="72" t="s">
        <v>1035</v>
      </c>
      <c r="Y402" s="72" t="s">
        <v>227</v>
      </c>
      <c r="Z402" s="73">
        <v>992</v>
      </c>
      <c r="AA402" s="41">
        <v>5</v>
      </c>
      <c r="AB402" s="41">
        <v>3</v>
      </c>
      <c r="AC402" s="42" t="s">
        <v>1048</v>
      </c>
      <c r="AD402" s="73">
        <v>200</v>
      </c>
      <c r="AE402" s="43"/>
      <c r="AF402" s="44"/>
      <c r="AG402" s="45">
        <v>4998.3999999999996</v>
      </c>
      <c r="AH402" s="44"/>
      <c r="AI402" s="45">
        <v>0</v>
      </c>
      <c r="AJ402" s="45">
        <v>0</v>
      </c>
      <c r="AK402" s="45">
        <v>0</v>
      </c>
      <c r="AL402" s="7">
        <v>600</v>
      </c>
      <c r="AM402" s="8"/>
    </row>
    <row r="403" spans="1:39" ht="47.25" customHeight="1" x14ac:dyDescent="0.2">
      <c r="A403" s="5"/>
      <c r="B403" s="76">
        <v>400000000</v>
      </c>
      <c r="C403" s="76">
        <v>401000000</v>
      </c>
      <c r="D403" s="76">
        <v>401000000</v>
      </c>
      <c r="E403" s="76">
        <v>401000000</v>
      </c>
      <c r="F403" s="77">
        <v>401000040</v>
      </c>
      <c r="G403" s="6">
        <v>992</v>
      </c>
      <c r="H403" s="6">
        <v>5</v>
      </c>
      <c r="I403" s="77">
        <v>3</v>
      </c>
      <c r="J403" s="4" t="s">
        <v>1047</v>
      </c>
      <c r="K403" s="6">
        <v>200</v>
      </c>
      <c r="L403" s="6"/>
      <c r="M403" s="6">
        <v>992357001</v>
      </c>
      <c r="N403" s="77" t="s">
        <v>1030</v>
      </c>
      <c r="O403" s="6" t="s">
        <v>1040</v>
      </c>
      <c r="P403" s="6" t="s">
        <v>1036</v>
      </c>
      <c r="Q403" s="6" t="s">
        <v>1046</v>
      </c>
      <c r="R403" s="6" t="s">
        <v>227</v>
      </c>
      <c r="S403" s="6">
        <v>200</v>
      </c>
      <c r="T403" s="6" t="s">
        <v>1045</v>
      </c>
      <c r="U403" s="98">
        <v>401000040</v>
      </c>
      <c r="V403" s="93" t="s">
        <v>1040</v>
      </c>
      <c r="W403" s="93" t="s">
        <v>1036</v>
      </c>
      <c r="X403" s="93" t="s">
        <v>1046</v>
      </c>
      <c r="Y403" s="93" t="s">
        <v>227</v>
      </c>
      <c r="Z403" s="80">
        <v>992</v>
      </c>
      <c r="AA403" s="41">
        <v>5</v>
      </c>
      <c r="AB403" s="41">
        <v>3</v>
      </c>
      <c r="AC403" s="42" t="s">
        <v>1047</v>
      </c>
      <c r="AD403" s="73">
        <v>200</v>
      </c>
      <c r="AE403" s="43"/>
      <c r="AF403" s="44"/>
      <c r="AG403" s="45">
        <v>1000</v>
      </c>
      <c r="AH403" s="44"/>
      <c r="AI403" s="45">
        <v>0</v>
      </c>
      <c r="AJ403" s="45">
        <v>0</v>
      </c>
      <c r="AK403" s="45">
        <v>0</v>
      </c>
      <c r="AL403" s="7">
        <v>600</v>
      </c>
      <c r="AM403" s="8"/>
    </row>
    <row r="404" spans="1:39" ht="51.75" customHeight="1" x14ac:dyDescent="0.2">
      <c r="A404" s="5"/>
      <c r="B404" s="76">
        <v>400000000</v>
      </c>
      <c r="C404" s="76">
        <v>401000000</v>
      </c>
      <c r="D404" s="76">
        <v>401000000</v>
      </c>
      <c r="E404" s="76">
        <v>401000000</v>
      </c>
      <c r="F404" s="77">
        <v>401000040</v>
      </c>
      <c r="G404" s="6">
        <v>992</v>
      </c>
      <c r="H404" s="6">
        <v>5</v>
      </c>
      <c r="I404" s="77">
        <v>3</v>
      </c>
      <c r="J404" s="4" t="s">
        <v>1044</v>
      </c>
      <c r="K404" s="6">
        <v>200</v>
      </c>
      <c r="L404" s="6"/>
      <c r="M404" s="6">
        <v>992357001</v>
      </c>
      <c r="N404" s="77" t="s">
        <v>1030</v>
      </c>
      <c r="O404" s="6" t="s">
        <v>1040</v>
      </c>
      <c r="P404" s="6" t="s">
        <v>1036</v>
      </c>
      <c r="Q404" s="6" t="s">
        <v>1046</v>
      </c>
      <c r="R404" s="6" t="s">
        <v>227</v>
      </c>
      <c r="S404" s="6">
        <v>200</v>
      </c>
      <c r="T404" s="6" t="s">
        <v>1045</v>
      </c>
      <c r="U404" s="98"/>
      <c r="V404" s="93"/>
      <c r="W404" s="93"/>
      <c r="X404" s="93"/>
      <c r="Y404" s="93"/>
      <c r="Z404" s="80"/>
      <c r="AA404" s="41">
        <v>5</v>
      </c>
      <c r="AB404" s="41">
        <v>3</v>
      </c>
      <c r="AC404" s="42" t="s">
        <v>1044</v>
      </c>
      <c r="AD404" s="73">
        <v>200</v>
      </c>
      <c r="AE404" s="43"/>
      <c r="AF404" s="44"/>
      <c r="AG404" s="45">
        <v>20100</v>
      </c>
      <c r="AH404" s="44"/>
      <c r="AI404" s="45">
        <v>20600</v>
      </c>
      <c r="AJ404" s="45">
        <v>0</v>
      </c>
      <c r="AK404" s="45">
        <v>0</v>
      </c>
      <c r="AL404" s="7">
        <v>600</v>
      </c>
      <c r="AM404" s="8"/>
    </row>
    <row r="405" spans="1:39" ht="107.25" customHeight="1" x14ac:dyDescent="0.2">
      <c r="A405" s="5"/>
      <c r="B405" s="76">
        <v>400000000</v>
      </c>
      <c r="C405" s="76">
        <v>401000000</v>
      </c>
      <c r="D405" s="76">
        <v>401000000</v>
      </c>
      <c r="E405" s="76">
        <v>401000000</v>
      </c>
      <c r="F405" s="77">
        <v>401000040</v>
      </c>
      <c r="G405" s="6">
        <v>992</v>
      </c>
      <c r="H405" s="6">
        <v>5</v>
      </c>
      <c r="I405" s="77">
        <v>3</v>
      </c>
      <c r="J405" s="4" t="s">
        <v>1038</v>
      </c>
      <c r="K405" s="6">
        <v>200</v>
      </c>
      <c r="L405" s="6"/>
      <c r="M405" s="6">
        <v>992358001</v>
      </c>
      <c r="N405" s="77" t="s">
        <v>1030</v>
      </c>
      <c r="O405" s="6" t="s">
        <v>1040</v>
      </c>
      <c r="P405" s="6" t="s">
        <v>1036</v>
      </c>
      <c r="Q405" s="6" t="s">
        <v>1039</v>
      </c>
      <c r="R405" s="6" t="s">
        <v>227</v>
      </c>
      <c r="S405" s="6">
        <v>200</v>
      </c>
      <c r="T405" s="6" t="s">
        <v>1041</v>
      </c>
      <c r="U405" s="74">
        <v>401000040</v>
      </c>
      <c r="V405" s="72" t="s">
        <v>1040</v>
      </c>
      <c r="W405" s="72" t="s">
        <v>1036</v>
      </c>
      <c r="X405" s="72" t="s">
        <v>1039</v>
      </c>
      <c r="Y405" s="72" t="s">
        <v>227</v>
      </c>
      <c r="Z405" s="73">
        <v>992</v>
      </c>
      <c r="AA405" s="41">
        <v>5</v>
      </c>
      <c r="AB405" s="41">
        <v>3</v>
      </c>
      <c r="AC405" s="42" t="s">
        <v>1038</v>
      </c>
      <c r="AD405" s="73">
        <v>200</v>
      </c>
      <c r="AE405" s="43"/>
      <c r="AF405" s="44"/>
      <c r="AG405" s="45">
        <v>19080.3</v>
      </c>
      <c r="AH405" s="44"/>
      <c r="AI405" s="45">
        <v>22167.200000000001</v>
      </c>
      <c r="AJ405" s="45">
        <v>26175.200000000001</v>
      </c>
      <c r="AK405" s="45">
        <v>26175.200000000001</v>
      </c>
      <c r="AL405" s="7">
        <v>600</v>
      </c>
      <c r="AM405" s="8"/>
    </row>
    <row r="406" spans="1:39" ht="187.5" customHeight="1" x14ac:dyDescent="0.2">
      <c r="A406" s="5"/>
      <c r="B406" s="76">
        <v>400000000</v>
      </c>
      <c r="C406" s="76">
        <v>401000000</v>
      </c>
      <c r="D406" s="76">
        <v>401000000</v>
      </c>
      <c r="E406" s="76">
        <v>401000000</v>
      </c>
      <c r="F406" s="77">
        <v>401000040</v>
      </c>
      <c r="G406" s="6">
        <v>992</v>
      </c>
      <c r="H406" s="6">
        <v>5</v>
      </c>
      <c r="I406" s="77">
        <v>5</v>
      </c>
      <c r="J406" s="4" t="s">
        <v>1024</v>
      </c>
      <c r="K406" s="6">
        <v>100</v>
      </c>
      <c r="L406" s="6"/>
      <c r="M406" s="6">
        <v>992139004</v>
      </c>
      <c r="N406" s="77" t="s">
        <v>1030</v>
      </c>
      <c r="O406" s="6" t="s">
        <v>1029</v>
      </c>
      <c r="P406" s="6" t="s">
        <v>1033</v>
      </c>
      <c r="Q406" s="6" t="s">
        <v>1032</v>
      </c>
      <c r="R406" s="6" t="s">
        <v>1031</v>
      </c>
      <c r="S406" s="6">
        <v>100</v>
      </c>
      <c r="T406" s="6" t="s">
        <v>1034</v>
      </c>
      <c r="U406" s="74">
        <v>401000040</v>
      </c>
      <c r="V406" s="72" t="s">
        <v>1029</v>
      </c>
      <c r="W406" s="72" t="s">
        <v>1033</v>
      </c>
      <c r="X406" s="72" t="s">
        <v>1032</v>
      </c>
      <c r="Y406" s="72" t="s">
        <v>1031</v>
      </c>
      <c r="Z406" s="73">
        <v>992</v>
      </c>
      <c r="AA406" s="41">
        <v>5</v>
      </c>
      <c r="AB406" s="41">
        <v>5</v>
      </c>
      <c r="AC406" s="42" t="s">
        <v>1024</v>
      </c>
      <c r="AD406" s="73">
        <v>100</v>
      </c>
      <c r="AE406" s="43"/>
      <c r="AF406" s="44"/>
      <c r="AG406" s="45">
        <v>7126.4</v>
      </c>
      <c r="AH406" s="44"/>
      <c r="AI406" s="45">
        <v>10644.5</v>
      </c>
      <c r="AJ406" s="45">
        <v>11660.8</v>
      </c>
      <c r="AK406" s="45">
        <v>11660.8</v>
      </c>
      <c r="AL406" s="7">
        <v>600</v>
      </c>
      <c r="AM406" s="8"/>
    </row>
    <row r="407" spans="1:39" ht="72.75" customHeight="1" x14ac:dyDescent="0.2">
      <c r="A407" s="5"/>
      <c r="B407" s="76">
        <v>400000000</v>
      </c>
      <c r="C407" s="76">
        <v>401000000</v>
      </c>
      <c r="D407" s="76">
        <v>401000000</v>
      </c>
      <c r="E407" s="76">
        <v>401000000</v>
      </c>
      <c r="F407" s="77">
        <v>401000040</v>
      </c>
      <c r="G407" s="6">
        <v>992</v>
      </c>
      <c r="H407" s="6">
        <v>5</v>
      </c>
      <c r="I407" s="77">
        <v>5</v>
      </c>
      <c r="J407" s="4" t="s">
        <v>1024</v>
      </c>
      <c r="K407" s="6">
        <v>200</v>
      </c>
      <c r="L407" s="6"/>
      <c r="M407" s="6">
        <v>992139005</v>
      </c>
      <c r="N407" s="77" t="s">
        <v>1030</v>
      </c>
      <c r="O407" s="6" t="s">
        <v>1029</v>
      </c>
      <c r="P407" s="6" t="s">
        <v>1028</v>
      </c>
      <c r="Q407" s="6" t="s">
        <v>1027</v>
      </c>
      <c r="R407" s="6" t="s">
        <v>1026</v>
      </c>
      <c r="S407" s="6">
        <v>200</v>
      </c>
      <c r="T407" s="6" t="s">
        <v>1025</v>
      </c>
      <c r="U407" s="98">
        <v>401000040</v>
      </c>
      <c r="V407" s="93" t="s">
        <v>1029</v>
      </c>
      <c r="W407" s="93" t="s">
        <v>1028</v>
      </c>
      <c r="X407" s="93" t="s">
        <v>1027</v>
      </c>
      <c r="Y407" s="93" t="s">
        <v>1026</v>
      </c>
      <c r="Z407" s="80">
        <v>992</v>
      </c>
      <c r="AA407" s="41">
        <v>5</v>
      </c>
      <c r="AB407" s="41">
        <v>5</v>
      </c>
      <c r="AC407" s="42" t="s">
        <v>1024</v>
      </c>
      <c r="AD407" s="73">
        <v>200</v>
      </c>
      <c r="AE407" s="43"/>
      <c r="AF407" s="44"/>
      <c r="AG407" s="45">
        <v>1186</v>
      </c>
      <c r="AH407" s="44"/>
      <c r="AI407" s="45">
        <v>1225.5999999999999</v>
      </c>
      <c r="AJ407" s="45">
        <v>1124.9000000000001</v>
      </c>
      <c r="AK407" s="45">
        <v>1124.9000000000001</v>
      </c>
      <c r="AL407" s="7">
        <v>600</v>
      </c>
      <c r="AM407" s="8"/>
    </row>
    <row r="408" spans="1:39" ht="77.25" customHeight="1" x14ac:dyDescent="0.2">
      <c r="A408" s="5"/>
      <c r="B408" s="76">
        <v>400000000</v>
      </c>
      <c r="C408" s="76">
        <v>401000000</v>
      </c>
      <c r="D408" s="76">
        <v>401000000</v>
      </c>
      <c r="E408" s="76">
        <v>401000000</v>
      </c>
      <c r="F408" s="77">
        <v>401000040</v>
      </c>
      <c r="G408" s="6">
        <v>992</v>
      </c>
      <c r="H408" s="6">
        <v>5</v>
      </c>
      <c r="I408" s="77">
        <v>5</v>
      </c>
      <c r="J408" s="4" t="s">
        <v>1024</v>
      </c>
      <c r="K408" s="6">
        <v>800</v>
      </c>
      <c r="L408" s="6"/>
      <c r="M408" s="6">
        <v>992139006</v>
      </c>
      <c r="N408" s="77" t="s">
        <v>1030</v>
      </c>
      <c r="O408" s="6" t="s">
        <v>1029</v>
      </c>
      <c r="P408" s="6" t="s">
        <v>1028</v>
      </c>
      <c r="Q408" s="6" t="s">
        <v>1027</v>
      </c>
      <c r="R408" s="6" t="s">
        <v>1026</v>
      </c>
      <c r="S408" s="6">
        <v>800</v>
      </c>
      <c r="T408" s="6" t="s">
        <v>1025</v>
      </c>
      <c r="U408" s="98"/>
      <c r="V408" s="93"/>
      <c r="W408" s="93"/>
      <c r="X408" s="93"/>
      <c r="Y408" s="93"/>
      <c r="Z408" s="80"/>
      <c r="AA408" s="41">
        <v>5</v>
      </c>
      <c r="AB408" s="41">
        <v>5</v>
      </c>
      <c r="AC408" s="42" t="s">
        <v>1024</v>
      </c>
      <c r="AD408" s="73">
        <v>800</v>
      </c>
      <c r="AE408" s="43"/>
      <c r="AF408" s="44"/>
      <c r="AG408" s="45">
        <v>60.9</v>
      </c>
      <c r="AH408" s="44"/>
      <c r="AI408" s="45">
        <v>60.9</v>
      </c>
      <c r="AJ408" s="45">
        <v>60.9</v>
      </c>
      <c r="AK408" s="45">
        <v>60.9</v>
      </c>
      <c r="AL408" s="7">
        <v>600</v>
      </c>
      <c r="AM408" s="8"/>
    </row>
    <row r="409" spans="1:39" ht="72" customHeight="1" x14ac:dyDescent="0.2">
      <c r="A409" s="5"/>
      <c r="B409" s="94">
        <v>401000042</v>
      </c>
      <c r="C409" s="94"/>
      <c r="D409" s="94"/>
      <c r="E409" s="94"/>
      <c r="F409" s="94"/>
      <c r="G409" s="26">
        <v>902</v>
      </c>
      <c r="H409" s="95"/>
      <c r="I409" s="95"/>
      <c r="J409" s="95"/>
      <c r="K409" s="95"/>
      <c r="L409" s="95"/>
      <c r="M409" s="95"/>
      <c r="N409" s="27" t="s">
        <v>1022</v>
      </c>
      <c r="O409" s="6" t="s">
        <v>1021</v>
      </c>
      <c r="P409" s="6" t="s">
        <v>1020</v>
      </c>
      <c r="Q409" s="6" t="s">
        <v>798</v>
      </c>
      <c r="R409" s="6" t="s">
        <v>797</v>
      </c>
      <c r="S409" s="6">
        <v>0</v>
      </c>
      <c r="T409" s="28"/>
      <c r="U409" s="37" t="s">
        <v>1023</v>
      </c>
      <c r="V409" s="60" t="s">
        <v>1022</v>
      </c>
      <c r="W409" s="60" t="s">
        <v>22</v>
      </c>
      <c r="X409" s="60" t="s">
        <v>22</v>
      </c>
      <c r="Y409" s="60" t="s">
        <v>22</v>
      </c>
      <c r="Z409" s="38" t="s">
        <v>22</v>
      </c>
      <c r="AA409" s="39" t="s">
        <v>22</v>
      </c>
      <c r="AB409" s="39" t="s">
        <v>22</v>
      </c>
      <c r="AC409" s="40" t="s">
        <v>22</v>
      </c>
      <c r="AD409" s="38" t="s">
        <v>22</v>
      </c>
      <c r="AE409" s="96"/>
      <c r="AF409" s="97"/>
      <c r="AG409" s="34">
        <v>690</v>
      </c>
      <c r="AH409" s="35"/>
      <c r="AI409" s="36">
        <v>0</v>
      </c>
      <c r="AJ409" s="36">
        <v>0</v>
      </c>
      <c r="AK409" s="34">
        <v>0</v>
      </c>
      <c r="AL409" s="10" t="s">
        <v>22</v>
      </c>
      <c r="AM409" s="8"/>
    </row>
    <row r="410" spans="1:39" ht="56.25" customHeight="1" x14ac:dyDescent="0.2">
      <c r="A410" s="5"/>
      <c r="B410" s="76">
        <v>400000000</v>
      </c>
      <c r="C410" s="76">
        <v>401000000</v>
      </c>
      <c r="D410" s="76">
        <v>401000000</v>
      </c>
      <c r="E410" s="76">
        <v>401000000</v>
      </c>
      <c r="F410" s="77">
        <v>401000042</v>
      </c>
      <c r="G410" s="6">
        <v>902</v>
      </c>
      <c r="H410" s="6">
        <v>4</v>
      </c>
      <c r="I410" s="77">
        <v>7</v>
      </c>
      <c r="J410" s="4" t="s">
        <v>1018</v>
      </c>
      <c r="K410" s="6">
        <v>100</v>
      </c>
      <c r="L410" s="6"/>
      <c r="M410" s="6">
        <v>902812001</v>
      </c>
      <c r="N410" s="77" t="s">
        <v>1022</v>
      </c>
      <c r="O410" s="6" t="s">
        <v>1021</v>
      </c>
      <c r="P410" s="6" t="s">
        <v>1020</v>
      </c>
      <c r="Q410" s="6" t="s">
        <v>798</v>
      </c>
      <c r="R410" s="6" t="s">
        <v>797</v>
      </c>
      <c r="S410" s="6">
        <v>100</v>
      </c>
      <c r="T410" s="6" t="s">
        <v>1019</v>
      </c>
      <c r="U410" s="98">
        <v>401000042</v>
      </c>
      <c r="V410" s="93" t="s">
        <v>1021</v>
      </c>
      <c r="W410" s="93" t="s">
        <v>1020</v>
      </c>
      <c r="X410" s="93" t="s">
        <v>798</v>
      </c>
      <c r="Y410" s="93" t="s">
        <v>797</v>
      </c>
      <c r="Z410" s="80">
        <v>902</v>
      </c>
      <c r="AA410" s="41">
        <v>4</v>
      </c>
      <c r="AB410" s="41">
        <v>7</v>
      </c>
      <c r="AC410" s="42" t="s">
        <v>1018</v>
      </c>
      <c r="AD410" s="73">
        <v>100</v>
      </c>
      <c r="AE410" s="43"/>
      <c r="AF410" s="44"/>
      <c r="AG410" s="45">
        <v>600</v>
      </c>
      <c r="AH410" s="44"/>
      <c r="AI410" s="45">
        <v>0</v>
      </c>
      <c r="AJ410" s="45">
        <v>0</v>
      </c>
      <c r="AK410" s="45">
        <v>0</v>
      </c>
      <c r="AL410" s="7">
        <v>600</v>
      </c>
      <c r="AM410" s="8"/>
    </row>
    <row r="411" spans="1:39" ht="55.5" customHeight="1" x14ac:dyDescent="0.2">
      <c r="A411" s="5"/>
      <c r="B411" s="76">
        <v>400000000</v>
      </c>
      <c r="C411" s="76">
        <v>401000000</v>
      </c>
      <c r="D411" s="76">
        <v>401000000</v>
      </c>
      <c r="E411" s="76">
        <v>401000000</v>
      </c>
      <c r="F411" s="77">
        <v>401000042</v>
      </c>
      <c r="G411" s="6">
        <v>902</v>
      </c>
      <c r="H411" s="6">
        <v>4</v>
      </c>
      <c r="I411" s="77">
        <v>7</v>
      </c>
      <c r="J411" s="4" t="s">
        <v>1018</v>
      </c>
      <c r="K411" s="6">
        <v>200</v>
      </c>
      <c r="L411" s="6"/>
      <c r="M411" s="6">
        <v>902812002</v>
      </c>
      <c r="N411" s="77" t="s">
        <v>1022</v>
      </c>
      <c r="O411" s="6" t="s">
        <v>1021</v>
      </c>
      <c r="P411" s="6" t="s">
        <v>1020</v>
      </c>
      <c r="Q411" s="6" t="s">
        <v>798</v>
      </c>
      <c r="R411" s="6" t="s">
        <v>797</v>
      </c>
      <c r="S411" s="6">
        <v>200</v>
      </c>
      <c r="T411" s="6" t="s">
        <v>1019</v>
      </c>
      <c r="U411" s="98"/>
      <c r="V411" s="93"/>
      <c r="W411" s="93"/>
      <c r="X411" s="93"/>
      <c r="Y411" s="93"/>
      <c r="Z411" s="80"/>
      <c r="AA411" s="41">
        <v>4</v>
      </c>
      <c r="AB411" s="41">
        <v>7</v>
      </c>
      <c r="AC411" s="42" t="s">
        <v>1018</v>
      </c>
      <c r="AD411" s="73">
        <v>200</v>
      </c>
      <c r="AE411" s="43"/>
      <c r="AF411" s="44"/>
      <c r="AG411" s="45">
        <v>90</v>
      </c>
      <c r="AH411" s="44"/>
      <c r="AI411" s="45">
        <v>0</v>
      </c>
      <c r="AJ411" s="45">
        <v>0</v>
      </c>
      <c r="AK411" s="45">
        <v>0</v>
      </c>
      <c r="AL411" s="7">
        <v>600</v>
      </c>
      <c r="AM411" s="8"/>
    </row>
    <row r="412" spans="1:39" ht="409.5" customHeight="1" x14ac:dyDescent="0.2">
      <c r="A412" s="5"/>
      <c r="B412" s="94">
        <v>401000043</v>
      </c>
      <c r="C412" s="94"/>
      <c r="D412" s="94"/>
      <c r="E412" s="94"/>
      <c r="F412" s="94"/>
      <c r="G412" s="26">
        <v>918</v>
      </c>
      <c r="H412" s="95"/>
      <c r="I412" s="95"/>
      <c r="J412" s="95"/>
      <c r="K412" s="95"/>
      <c r="L412" s="95"/>
      <c r="M412" s="95"/>
      <c r="N412" s="27" t="s">
        <v>985</v>
      </c>
      <c r="O412" s="6" t="s">
        <v>859</v>
      </c>
      <c r="P412" s="6" t="s">
        <v>984</v>
      </c>
      <c r="Q412" s="6" t="s">
        <v>983</v>
      </c>
      <c r="R412" s="6" t="s">
        <v>982</v>
      </c>
      <c r="S412" s="6">
        <v>0</v>
      </c>
      <c r="T412" s="28"/>
      <c r="U412" s="37" t="s">
        <v>1017</v>
      </c>
      <c r="V412" s="60" t="s">
        <v>1016</v>
      </c>
      <c r="W412" s="60" t="s">
        <v>22</v>
      </c>
      <c r="X412" s="60" t="s">
        <v>22</v>
      </c>
      <c r="Y412" s="60" t="s">
        <v>22</v>
      </c>
      <c r="Z412" s="38" t="s">
        <v>22</v>
      </c>
      <c r="AA412" s="39" t="s">
        <v>22</v>
      </c>
      <c r="AB412" s="39" t="s">
        <v>22</v>
      </c>
      <c r="AC412" s="40" t="s">
        <v>22</v>
      </c>
      <c r="AD412" s="38" t="s">
        <v>22</v>
      </c>
      <c r="AE412" s="96"/>
      <c r="AF412" s="97"/>
      <c r="AG412" s="34">
        <f>159594.6+AG413</f>
        <v>161272.1</v>
      </c>
      <c r="AH412" s="35"/>
      <c r="AI412" s="36">
        <f>203466.8+AI413</f>
        <v>222826.8</v>
      </c>
      <c r="AJ412" s="36">
        <v>200611.8</v>
      </c>
      <c r="AK412" s="34">
        <v>175128.8</v>
      </c>
      <c r="AL412" s="10" t="s">
        <v>22</v>
      </c>
      <c r="AM412" s="8"/>
    </row>
    <row r="413" spans="1:39" ht="129" customHeight="1" x14ac:dyDescent="0.2">
      <c r="A413" s="5"/>
      <c r="B413" s="76">
        <v>400000000</v>
      </c>
      <c r="C413" s="76">
        <v>401000000</v>
      </c>
      <c r="D413" s="76">
        <v>401000000</v>
      </c>
      <c r="E413" s="76">
        <v>401000000</v>
      </c>
      <c r="F413" s="77">
        <v>401000043</v>
      </c>
      <c r="G413" s="6">
        <v>902</v>
      </c>
      <c r="H413" s="6">
        <v>0</v>
      </c>
      <c r="I413" s="77">
        <v>0</v>
      </c>
      <c r="J413" s="4"/>
      <c r="K413" s="6">
        <v>0</v>
      </c>
      <c r="L413" s="6"/>
      <c r="M413" s="6">
        <v>902800001</v>
      </c>
      <c r="N413" s="77" t="s">
        <v>985</v>
      </c>
      <c r="O413" s="6" t="s">
        <v>1015</v>
      </c>
      <c r="P413" s="6" t="s">
        <v>1014</v>
      </c>
      <c r="Q413" s="6" t="s">
        <v>1013</v>
      </c>
      <c r="R413" s="6" t="s">
        <v>1012</v>
      </c>
      <c r="S413" s="6">
        <v>0</v>
      </c>
      <c r="T413" s="6" t="s">
        <v>1011</v>
      </c>
      <c r="U413" s="74">
        <v>403040001</v>
      </c>
      <c r="V413" s="72" t="s">
        <v>343</v>
      </c>
      <c r="W413" s="72" t="s">
        <v>235</v>
      </c>
      <c r="X413" s="72" t="s">
        <v>234</v>
      </c>
      <c r="Y413" s="72" t="s">
        <v>233</v>
      </c>
      <c r="Z413" s="73">
        <v>918</v>
      </c>
      <c r="AA413" s="41">
        <v>4</v>
      </c>
      <c r="AB413" s="41">
        <v>12</v>
      </c>
      <c r="AC413" s="42" t="s">
        <v>342</v>
      </c>
      <c r="AD413" s="73">
        <v>200</v>
      </c>
      <c r="AE413" s="43"/>
      <c r="AF413" s="44"/>
      <c r="AG413" s="45">
        <v>1677.5</v>
      </c>
      <c r="AH413" s="44"/>
      <c r="AI413" s="45">
        <v>19360</v>
      </c>
      <c r="AJ413" s="45">
        <v>0</v>
      </c>
      <c r="AK413" s="45">
        <v>0</v>
      </c>
      <c r="AL413" s="7"/>
      <c r="AM413" s="8"/>
    </row>
    <row r="414" spans="1:39" ht="60" customHeight="1" x14ac:dyDescent="0.2">
      <c r="A414" s="5"/>
      <c r="B414" s="76">
        <v>400000000</v>
      </c>
      <c r="C414" s="76">
        <v>401000000</v>
      </c>
      <c r="D414" s="76">
        <v>401000000</v>
      </c>
      <c r="E414" s="76">
        <v>401000000</v>
      </c>
      <c r="F414" s="77">
        <v>401000043</v>
      </c>
      <c r="G414" s="6">
        <v>902</v>
      </c>
      <c r="H414" s="6">
        <v>4</v>
      </c>
      <c r="I414" s="77">
        <v>12</v>
      </c>
      <c r="J414" s="4" t="s">
        <v>1006</v>
      </c>
      <c r="K414" s="6">
        <v>200</v>
      </c>
      <c r="L414" s="6"/>
      <c r="M414" s="6">
        <v>902910358</v>
      </c>
      <c r="N414" s="77" t="s">
        <v>985</v>
      </c>
      <c r="O414" s="6" t="s">
        <v>1009</v>
      </c>
      <c r="P414" s="6" t="s">
        <v>1008</v>
      </c>
      <c r="Q414" s="6" t="s">
        <v>22</v>
      </c>
      <c r="R414" s="6" t="s">
        <v>1007</v>
      </c>
      <c r="S414" s="6">
        <v>200</v>
      </c>
      <c r="T414" s="6" t="s">
        <v>1010</v>
      </c>
      <c r="U414" s="74">
        <v>401000043</v>
      </c>
      <c r="V414" s="72" t="s">
        <v>1009</v>
      </c>
      <c r="W414" s="72" t="s">
        <v>1008</v>
      </c>
      <c r="X414" s="72" t="s">
        <v>22</v>
      </c>
      <c r="Y414" s="72" t="s">
        <v>1007</v>
      </c>
      <c r="Z414" s="73">
        <v>902</v>
      </c>
      <c r="AA414" s="41">
        <v>4</v>
      </c>
      <c r="AB414" s="41">
        <v>12</v>
      </c>
      <c r="AC414" s="42" t="s">
        <v>1006</v>
      </c>
      <c r="AD414" s="73">
        <v>200</v>
      </c>
      <c r="AE414" s="43"/>
      <c r="AF414" s="44"/>
      <c r="AG414" s="45">
        <v>0</v>
      </c>
      <c r="AH414" s="44"/>
      <c r="AI414" s="45">
        <v>7676.6</v>
      </c>
      <c r="AJ414" s="45">
        <v>25483</v>
      </c>
      <c r="AK414" s="45">
        <v>0</v>
      </c>
      <c r="AL414" s="7">
        <v>600</v>
      </c>
      <c r="AM414" s="8"/>
    </row>
    <row r="415" spans="1:39" ht="159" customHeight="1" x14ac:dyDescent="0.2">
      <c r="A415" s="5"/>
      <c r="B415" s="76">
        <v>400000000</v>
      </c>
      <c r="C415" s="76">
        <v>401000000</v>
      </c>
      <c r="D415" s="76">
        <v>401000000</v>
      </c>
      <c r="E415" s="76">
        <v>401000000</v>
      </c>
      <c r="F415" s="77">
        <v>401000043</v>
      </c>
      <c r="G415" s="6">
        <v>902</v>
      </c>
      <c r="H415" s="6">
        <v>4</v>
      </c>
      <c r="I415" s="77">
        <v>12</v>
      </c>
      <c r="J415" s="4" t="s">
        <v>1000</v>
      </c>
      <c r="K415" s="6">
        <v>200</v>
      </c>
      <c r="L415" s="6"/>
      <c r="M415" s="6">
        <v>902787001</v>
      </c>
      <c r="N415" s="77" t="s">
        <v>985</v>
      </c>
      <c r="O415" s="6" t="s">
        <v>1004</v>
      </c>
      <c r="P415" s="6" t="s">
        <v>1003</v>
      </c>
      <c r="Q415" s="6" t="s">
        <v>1002</v>
      </c>
      <c r="R415" s="6" t="s">
        <v>1001</v>
      </c>
      <c r="S415" s="6">
        <v>200</v>
      </c>
      <c r="T415" s="6" t="s">
        <v>1005</v>
      </c>
      <c r="U415" s="74">
        <v>401000043</v>
      </c>
      <c r="V415" s="72" t="s">
        <v>1004</v>
      </c>
      <c r="W415" s="72" t="s">
        <v>1003</v>
      </c>
      <c r="X415" s="72" t="s">
        <v>1002</v>
      </c>
      <c r="Y415" s="72" t="s">
        <v>1001</v>
      </c>
      <c r="Z415" s="73">
        <v>902</v>
      </c>
      <c r="AA415" s="41">
        <v>4</v>
      </c>
      <c r="AB415" s="41">
        <v>12</v>
      </c>
      <c r="AC415" s="42" t="s">
        <v>1000</v>
      </c>
      <c r="AD415" s="73">
        <v>200</v>
      </c>
      <c r="AE415" s="43"/>
      <c r="AF415" s="44"/>
      <c r="AG415" s="45">
        <v>33495</v>
      </c>
      <c r="AH415" s="44"/>
      <c r="AI415" s="45">
        <v>30450</v>
      </c>
      <c r="AJ415" s="45">
        <v>0</v>
      </c>
      <c r="AK415" s="45">
        <v>0</v>
      </c>
      <c r="AL415" s="7">
        <v>600</v>
      </c>
      <c r="AM415" s="8"/>
    </row>
    <row r="416" spans="1:39" ht="203.25" customHeight="1" x14ac:dyDescent="0.2">
      <c r="A416" s="5"/>
      <c r="B416" s="76">
        <v>400000000</v>
      </c>
      <c r="C416" s="76">
        <v>401000000</v>
      </c>
      <c r="D416" s="76">
        <v>401000000</v>
      </c>
      <c r="E416" s="76">
        <v>401000000</v>
      </c>
      <c r="F416" s="77">
        <v>401000043</v>
      </c>
      <c r="G416" s="6">
        <v>902</v>
      </c>
      <c r="H416" s="6">
        <v>4</v>
      </c>
      <c r="I416" s="77">
        <v>12</v>
      </c>
      <c r="J416" s="4" t="s">
        <v>973</v>
      </c>
      <c r="K416" s="6">
        <v>100</v>
      </c>
      <c r="L416" s="6"/>
      <c r="M416" s="6">
        <v>902727001</v>
      </c>
      <c r="N416" s="77" t="s">
        <v>985</v>
      </c>
      <c r="O416" s="6" t="s">
        <v>989</v>
      </c>
      <c r="P416" s="6" t="s">
        <v>998</v>
      </c>
      <c r="Q416" s="6" t="s">
        <v>997</v>
      </c>
      <c r="R416" s="6" t="s">
        <v>996</v>
      </c>
      <c r="S416" s="6">
        <v>100</v>
      </c>
      <c r="T416" s="6" t="s">
        <v>999</v>
      </c>
      <c r="U416" s="74">
        <v>401000043</v>
      </c>
      <c r="V416" s="72" t="s">
        <v>989</v>
      </c>
      <c r="W416" s="72" t="s">
        <v>998</v>
      </c>
      <c r="X416" s="72" t="s">
        <v>997</v>
      </c>
      <c r="Y416" s="72" t="s">
        <v>996</v>
      </c>
      <c r="Z416" s="73">
        <v>902</v>
      </c>
      <c r="AA416" s="41">
        <v>4</v>
      </c>
      <c r="AB416" s="41">
        <v>12</v>
      </c>
      <c r="AC416" s="42" t="s">
        <v>973</v>
      </c>
      <c r="AD416" s="73">
        <v>100</v>
      </c>
      <c r="AE416" s="43"/>
      <c r="AF416" s="44"/>
      <c r="AG416" s="45">
        <v>62530.5</v>
      </c>
      <c r="AH416" s="44"/>
      <c r="AI416" s="45">
        <v>86891.1</v>
      </c>
      <c r="AJ416" s="45">
        <v>94986</v>
      </c>
      <c r="AK416" s="45">
        <v>94986</v>
      </c>
      <c r="AL416" s="7">
        <v>600</v>
      </c>
      <c r="AM416" s="8"/>
    </row>
    <row r="417" spans="1:39" ht="156" customHeight="1" x14ac:dyDescent="0.2">
      <c r="A417" s="5"/>
      <c r="B417" s="76">
        <v>400000000</v>
      </c>
      <c r="C417" s="76">
        <v>401000000</v>
      </c>
      <c r="D417" s="76">
        <v>401000000</v>
      </c>
      <c r="E417" s="76">
        <v>401000000</v>
      </c>
      <c r="F417" s="77">
        <v>401000043</v>
      </c>
      <c r="G417" s="6">
        <v>902</v>
      </c>
      <c r="H417" s="6">
        <v>4</v>
      </c>
      <c r="I417" s="77">
        <v>12</v>
      </c>
      <c r="J417" s="4" t="s">
        <v>973</v>
      </c>
      <c r="K417" s="6">
        <v>200</v>
      </c>
      <c r="L417" s="6"/>
      <c r="M417" s="6">
        <v>902727002</v>
      </c>
      <c r="N417" s="77" t="s">
        <v>985</v>
      </c>
      <c r="O417" s="6" t="s">
        <v>989</v>
      </c>
      <c r="P417" s="6" t="s">
        <v>988</v>
      </c>
      <c r="Q417" s="6" t="s">
        <v>987</v>
      </c>
      <c r="R417" s="6" t="s">
        <v>986</v>
      </c>
      <c r="S417" s="6">
        <v>200</v>
      </c>
      <c r="T417" s="6" t="s">
        <v>990</v>
      </c>
      <c r="U417" s="74">
        <v>401000043</v>
      </c>
      <c r="V417" s="72" t="s">
        <v>989</v>
      </c>
      <c r="W417" s="72" t="s">
        <v>988</v>
      </c>
      <c r="X417" s="72" t="s">
        <v>987</v>
      </c>
      <c r="Y417" s="72" t="s">
        <v>986</v>
      </c>
      <c r="Z417" s="73">
        <v>902</v>
      </c>
      <c r="AA417" s="41">
        <v>4</v>
      </c>
      <c r="AB417" s="41">
        <v>12</v>
      </c>
      <c r="AC417" s="42" t="s">
        <v>973</v>
      </c>
      <c r="AD417" s="73">
        <v>200</v>
      </c>
      <c r="AE417" s="43"/>
      <c r="AF417" s="44"/>
      <c r="AG417" s="45">
        <v>11018.4</v>
      </c>
      <c r="AH417" s="44"/>
      <c r="AI417" s="45">
        <v>12353</v>
      </c>
      <c r="AJ417" s="45">
        <v>13942.2</v>
      </c>
      <c r="AK417" s="45">
        <v>13942.2</v>
      </c>
      <c r="AL417" s="7">
        <v>600</v>
      </c>
      <c r="AM417" s="8"/>
    </row>
    <row r="418" spans="1:39" ht="195" customHeight="1" x14ac:dyDescent="0.2">
      <c r="A418" s="5"/>
      <c r="B418" s="76">
        <v>400000000</v>
      </c>
      <c r="C418" s="76">
        <v>401000000</v>
      </c>
      <c r="D418" s="76">
        <v>401000000</v>
      </c>
      <c r="E418" s="76">
        <v>401000000</v>
      </c>
      <c r="F418" s="77">
        <v>401000043</v>
      </c>
      <c r="G418" s="6">
        <v>902</v>
      </c>
      <c r="H418" s="6">
        <v>4</v>
      </c>
      <c r="I418" s="77">
        <v>12</v>
      </c>
      <c r="J418" s="4" t="s">
        <v>973</v>
      </c>
      <c r="K418" s="6">
        <v>600</v>
      </c>
      <c r="L418" s="6"/>
      <c r="M418" s="6">
        <v>902134001</v>
      </c>
      <c r="N418" s="77" t="s">
        <v>985</v>
      </c>
      <c r="O418" s="6" t="s">
        <v>994</v>
      </c>
      <c r="P418" s="6" t="s">
        <v>993</v>
      </c>
      <c r="Q418" s="6" t="s">
        <v>992</v>
      </c>
      <c r="R418" s="6" t="s">
        <v>991</v>
      </c>
      <c r="S418" s="6">
        <v>600</v>
      </c>
      <c r="T418" s="6" t="s">
        <v>995</v>
      </c>
      <c r="U418" s="74">
        <v>401000043</v>
      </c>
      <c r="V418" s="72" t="s">
        <v>994</v>
      </c>
      <c r="W418" s="72" t="s">
        <v>993</v>
      </c>
      <c r="X418" s="72" t="s">
        <v>992</v>
      </c>
      <c r="Y418" s="72" t="s">
        <v>991</v>
      </c>
      <c r="Z418" s="73">
        <v>902</v>
      </c>
      <c r="AA418" s="41">
        <v>4</v>
      </c>
      <c r="AB418" s="41">
        <v>12</v>
      </c>
      <c r="AC418" s="42" t="s">
        <v>973</v>
      </c>
      <c r="AD418" s="73">
        <v>600</v>
      </c>
      <c r="AE418" s="43"/>
      <c r="AF418" s="44"/>
      <c r="AG418" s="45">
        <v>52549.7</v>
      </c>
      <c r="AH418" s="44"/>
      <c r="AI418" s="45">
        <v>66095.100000000006</v>
      </c>
      <c r="AJ418" s="45">
        <v>66199.600000000006</v>
      </c>
      <c r="AK418" s="45">
        <v>66199.600000000006</v>
      </c>
      <c r="AL418" s="7">
        <v>600</v>
      </c>
      <c r="AM418" s="8"/>
    </row>
    <row r="419" spans="1:39" ht="162.75" customHeight="1" x14ac:dyDescent="0.2">
      <c r="A419" s="5"/>
      <c r="B419" s="76">
        <v>400000000</v>
      </c>
      <c r="C419" s="76">
        <v>401000000</v>
      </c>
      <c r="D419" s="76">
        <v>401000000</v>
      </c>
      <c r="E419" s="76">
        <v>401000000</v>
      </c>
      <c r="F419" s="77">
        <v>401000043</v>
      </c>
      <c r="G419" s="6">
        <v>902</v>
      </c>
      <c r="H419" s="6">
        <v>4</v>
      </c>
      <c r="I419" s="77">
        <v>12</v>
      </c>
      <c r="J419" s="4" t="s">
        <v>973</v>
      </c>
      <c r="K419" s="6">
        <v>800</v>
      </c>
      <c r="L419" s="6"/>
      <c r="M419" s="6">
        <v>902727003</v>
      </c>
      <c r="N419" s="77" t="s">
        <v>985</v>
      </c>
      <c r="O419" s="6" t="s">
        <v>989</v>
      </c>
      <c r="P419" s="6" t="s">
        <v>988</v>
      </c>
      <c r="Q419" s="6" t="s">
        <v>987</v>
      </c>
      <c r="R419" s="6" t="s">
        <v>986</v>
      </c>
      <c r="S419" s="6">
        <v>800</v>
      </c>
      <c r="T419" s="6" t="s">
        <v>990</v>
      </c>
      <c r="U419" s="74">
        <v>401000043</v>
      </c>
      <c r="V419" s="72" t="s">
        <v>989</v>
      </c>
      <c r="W419" s="72" t="s">
        <v>988</v>
      </c>
      <c r="X419" s="72" t="s">
        <v>987</v>
      </c>
      <c r="Y419" s="72" t="s">
        <v>986</v>
      </c>
      <c r="Z419" s="73">
        <v>902</v>
      </c>
      <c r="AA419" s="41">
        <v>4</v>
      </c>
      <c r="AB419" s="41">
        <v>12</v>
      </c>
      <c r="AC419" s="42" t="s">
        <v>973</v>
      </c>
      <c r="AD419" s="73">
        <v>800</v>
      </c>
      <c r="AE419" s="43"/>
      <c r="AF419" s="44"/>
      <c r="AG419" s="45">
        <v>1</v>
      </c>
      <c r="AH419" s="44"/>
      <c r="AI419" s="45">
        <v>1</v>
      </c>
      <c r="AJ419" s="45">
        <v>1</v>
      </c>
      <c r="AK419" s="45">
        <v>1</v>
      </c>
      <c r="AL419" s="7">
        <v>600</v>
      </c>
      <c r="AM419" s="8"/>
    </row>
    <row r="420" spans="1:39" ht="144.75" customHeight="1" x14ac:dyDescent="0.2">
      <c r="A420" s="5"/>
      <c r="B420" s="94">
        <v>401000044</v>
      </c>
      <c r="C420" s="94"/>
      <c r="D420" s="94"/>
      <c r="E420" s="94"/>
      <c r="F420" s="94"/>
      <c r="G420" s="26">
        <v>902</v>
      </c>
      <c r="H420" s="95"/>
      <c r="I420" s="95"/>
      <c r="J420" s="95"/>
      <c r="K420" s="95"/>
      <c r="L420" s="95"/>
      <c r="M420" s="95"/>
      <c r="N420" s="27" t="s">
        <v>972</v>
      </c>
      <c r="O420" s="6" t="s">
        <v>971</v>
      </c>
      <c r="P420" s="6" t="s">
        <v>970</v>
      </c>
      <c r="Q420" s="6" t="s">
        <v>969</v>
      </c>
      <c r="R420" s="6" t="s">
        <v>968</v>
      </c>
      <c r="S420" s="6">
        <v>0</v>
      </c>
      <c r="T420" s="28"/>
      <c r="U420" s="37" t="s">
        <v>981</v>
      </c>
      <c r="V420" s="60" t="s">
        <v>972</v>
      </c>
      <c r="W420" s="60" t="s">
        <v>22</v>
      </c>
      <c r="X420" s="60" t="s">
        <v>22</v>
      </c>
      <c r="Y420" s="60" t="s">
        <v>22</v>
      </c>
      <c r="Z420" s="38" t="s">
        <v>22</v>
      </c>
      <c r="AA420" s="39" t="s">
        <v>22</v>
      </c>
      <c r="AB420" s="39" t="s">
        <v>22</v>
      </c>
      <c r="AC420" s="40" t="s">
        <v>22</v>
      </c>
      <c r="AD420" s="38" t="s">
        <v>22</v>
      </c>
      <c r="AE420" s="96"/>
      <c r="AF420" s="97"/>
      <c r="AG420" s="34">
        <v>8077.8</v>
      </c>
      <c r="AH420" s="35"/>
      <c r="AI420" s="36">
        <v>11773.8</v>
      </c>
      <c r="AJ420" s="36">
        <v>12625.7</v>
      </c>
      <c r="AK420" s="34">
        <v>12625.7</v>
      </c>
      <c r="AL420" s="10" t="s">
        <v>22</v>
      </c>
      <c r="AM420" s="8"/>
    </row>
    <row r="421" spans="1:39" ht="199.5" customHeight="1" x14ac:dyDescent="0.2">
      <c r="A421" s="5"/>
      <c r="B421" s="76">
        <v>400000000</v>
      </c>
      <c r="C421" s="76">
        <v>401000000</v>
      </c>
      <c r="D421" s="76">
        <v>401000000</v>
      </c>
      <c r="E421" s="76">
        <v>401000000</v>
      </c>
      <c r="F421" s="77">
        <v>401000044</v>
      </c>
      <c r="G421" s="6">
        <v>902</v>
      </c>
      <c r="H421" s="6">
        <v>4</v>
      </c>
      <c r="I421" s="77">
        <v>12</v>
      </c>
      <c r="J421" s="4" t="s">
        <v>973</v>
      </c>
      <c r="K421" s="6">
        <v>100</v>
      </c>
      <c r="L421" s="6"/>
      <c r="M421" s="6">
        <v>902152001</v>
      </c>
      <c r="N421" s="77" t="s">
        <v>972</v>
      </c>
      <c r="O421" s="6" t="s">
        <v>974</v>
      </c>
      <c r="P421" s="6" t="s">
        <v>979</v>
      </c>
      <c r="Q421" s="6" t="s">
        <v>978</v>
      </c>
      <c r="R421" s="6" t="s">
        <v>977</v>
      </c>
      <c r="S421" s="6">
        <v>100</v>
      </c>
      <c r="T421" s="6" t="s">
        <v>980</v>
      </c>
      <c r="U421" s="74">
        <v>401000044</v>
      </c>
      <c r="V421" s="72" t="s">
        <v>974</v>
      </c>
      <c r="W421" s="72" t="s">
        <v>979</v>
      </c>
      <c r="X421" s="72" t="s">
        <v>978</v>
      </c>
      <c r="Y421" s="72" t="s">
        <v>977</v>
      </c>
      <c r="Z421" s="73">
        <v>902</v>
      </c>
      <c r="AA421" s="41">
        <v>4</v>
      </c>
      <c r="AB421" s="41">
        <v>12</v>
      </c>
      <c r="AC421" s="42" t="s">
        <v>973</v>
      </c>
      <c r="AD421" s="73">
        <v>100</v>
      </c>
      <c r="AE421" s="43"/>
      <c r="AF421" s="44"/>
      <c r="AG421" s="45">
        <v>5682.2</v>
      </c>
      <c r="AH421" s="44"/>
      <c r="AI421" s="45">
        <v>9327.7000000000007</v>
      </c>
      <c r="AJ421" s="45">
        <v>10179.6</v>
      </c>
      <c r="AK421" s="45">
        <v>10179.6</v>
      </c>
      <c r="AL421" s="7">
        <v>600</v>
      </c>
      <c r="AM421" s="8"/>
    </row>
    <row r="422" spans="1:39" ht="160.5" customHeight="1" x14ac:dyDescent="0.2">
      <c r="A422" s="5"/>
      <c r="B422" s="76">
        <v>400000000</v>
      </c>
      <c r="C422" s="76">
        <v>401000000</v>
      </c>
      <c r="D422" s="76">
        <v>401000000</v>
      </c>
      <c r="E422" s="76">
        <v>401000000</v>
      </c>
      <c r="F422" s="77">
        <v>401000044</v>
      </c>
      <c r="G422" s="6">
        <v>902</v>
      </c>
      <c r="H422" s="6">
        <v>4</v>
      </c>
      <c r="I422" s="77">
        <v>12</v>
      </c>
      <c r="J422" s="4" t="s">
        <v>973</v>
      </c>
      <c r="K422" s="6">
        <v>200</v>
      </c>
      <c r="L422" s="6"/>
      <c r="M422" s="6">
        <v>902152002</v>
      </c>
      <c r="N422" s="77" t="s">
        <v>972</v>
      </c>
      <c r="O422" s="6" t="s">
        <v>974</v>
      </c>
      <c r="P422" s="6" t="s">
        <v>970</v>
      </c>
      <c r="Q422" s="6" t="s">
        <v>975</v>
      </c>
      <c r="R422" s="6" t="s">
        <v>968</v>
      </c>
      <c r="S422" s="6">
        <v>200</v>
      </c>
      <c r="T422" s="6" t="s">
        <v>976</v>
      </c>
      <c r="U422" s="74">
        <v>401000044</v>
      </c>
      <c r="V422" s="72" t="s">
        <v>974</v>
      </c>
      <c r="W422" s="72" t="s">
        <v>970</v>
      </c>
      <c r="X422" s="72" t="s">
        <v>975</v>
      </c>
      <c r="Y422" s="72" t="s">
        <v>968</v>
      </c>
      <c r="Z422" s="73">
        <v>902</v>
      </c>
      <c r="AA422" s="41">
        <v>4</v>
      </c>
      <c r="AB422" s="41">
        <v>12</v>
      </c>
      <c r="AC422" s="42" t="s">
        <v>973</v>
      </c>
      <c r="AD422" s="73">
        <v>200</v>
      </c>
      <c r="AE422" s="43"/>
      <c r="AF422" s="44"/>
      <c r="AG422" s="45">
        <v>2395.6</v>
      </c>
      <c r="AH422" s="44"/>
      <c r="AI422" s="45">
        <v>2446.1</v>
      </c>
      <c r="AJ422" s="45">
        <v>2446.1</v>
      </c>
      <c r="AK422" s="45">
        <v>2446.1</v>
      </c>
      <c r="AL422" s="7">
        <v>600</v>
      </c>
      <c r="AM422" s="8"/>
    </row>
    <row r="423" spans="1:39" ht="177.75" customHeight="1" x14ac:dyDescent="0.2">
      <c r="A423" s="5"/>
      <c r="B423" s="94">
        <v>401000046</v>
      </c>
      <c r="C423" s="94"/>
      <c r="D423" s="94"/>
      <c r="E423" s="94"/>
      <c r="F423" s="94"/>
      <c r="G423" s="26">
        <v>902</v>
      </c>
      <c r="H423" s="95"/>
      <c r="I423" s="95"/>
      <c r="J423" s="95"/>
      <c r="K423" s="95"/>
      <c r="L423" s="95"/>
      <c r="M423" s="95"/>
      <c r="N423" s="27" t="s">
        <v>943</v>
      </c>
      <c r="O423" s="6" t="s">
        <v>941</v>
      </c>
      <c r="P423" s="6" t="s">
        <v>940</v>
      </c>
      <c r="Q423" s="6" t="s">
        <v>939</v>
      </c>
      <c r="R423" s="6" t="s">
        <v>938</v>
      </c>
      <c r="S423" s="6">
        <v>0</v>
      </c>
      <c r="T423" s="28"/>
      <c r="U423" s="37" t="s">
        <v>967</v>
      </c>
      <c r="V423" s="60" t="s">
        <v>943</v>
      </c>
      <c r="W423" s="60" t="s">
        <v>22</v>
      </c>
      <c r="X423" s="60" t="s">
        <v>22</v>
      </c>
      <c r="Y423" s="60" t="s">
        <v>22</v>
      </c>
      <c r="Z423" s="38" t="s">
        <v>22</v>
      </c>
      <c r="AA423" s="39" t="s">
        <v>22</v>
      </c>
      <c r="AB423" s="39" t="s">
        <v>22</v>
      </c>
      <c r="AC423" s="40" t="s">
        <v>22</v>
      </c>
      <c r="AD423" s="38" t="s">
        <v>22</v>
      </c>
      <c r="AE423" s="96"/>
      <c r="AF423" s="97"/>
      <c r="AG423" s="34">
        <v>210450</v>
      </c>
      <c r="AH423" s="35"/>
      <c r="AI423" s="36">
        <v>185114.8</v>
      </c>
      <c r="AJ423" s="36">
        <v>387714.7</v>
      </c>
      <c r="AK423" s="34">
        <v>336736</v>
      </c>
      <c r="AL423" s="10" t="s">
        <v>22</v>
      </c>
      <c r="AM423" s="8"/>
    </row>
    <row r="424" spans="1:39" ht="181.5" customHeight="1" x14ac:dyDescent="0.2">
      <c r="A424" s="5"/>
      <c r="B424" s="76">
        <v>400000000</v>
      </c>
      <c r="C424" s="76">
        <v>401000000</v>
      </c>
      <c r="D424" s="76">
        <v>401000000</v>
      </c>
      <c r="E424" s="76">
        <v>401000000</v>
      </c>
      <c r="F424" s="77">
        <v>401000046</v>
      </c>
      <c r="G424" s="6">
        <v>902</v>
      </c>
      <c r="H424" s="6">
        <v>3</v>
      </c>
      <c r="I424" s="77">
        <v>10</v>
      </c>
      <c r="J424" s="4" t="s">
        <v>961</v>
      </c>
      <c r="K424" s="6">
        <v>200</v>
      </c>
      <c r="L424" s="6"/>
      <c r="M424" s="6">
        <v>902115001</v>
      </c>
      <c r="N424" s="77" t="s">
        <v>943</v>
      </c>
      <c r="O424" s="6" t="s">
        <v>965</v>
      </c>
      <c r="P424" s="6" t="s">
        <v>964</v>
      </c>
      <c r="Q424" s="6" t="s">
        <v>963</v>
      </c>
      <c r="R424" s="6" t="s">
        <v>962</v>
      </c>
      <c r="S424" s="6">
        <v>200</v>
      </c>
      <c r="T424" s="6" t="s">
        <v>966</v>
      </c>
      <c r="U424" s="74">
        <v>401000046</v>
      </c>
      <c r="V424" s="72" t="s">
        <v>965</v>
      </c>
      <c r="W424" s="72" t="s">
        <v>964</v>
      </c>
      <c r="X424" s="72" t="s">
        <v>963</v>
      </c>
      <c r="Y424" s="72" t="s">
        <v>962</v>
      </c>
      <c r="Z424" s="73">
        <v>902</v>
      </c>
      <c r="AA424" s="41">
        <v>3</v>
      </c>
      <c r="AB424" s="41">
        <v>10</v>
      </c>
      <c r="AC424" s="42" t="s">
        <v>961</v>
      </c>
      <c r="AD424" s="73">
        <v>200</v>
      </c>
      <c r="AE424" s="43"/>
      <c r="AF424" s="44"/>
      <c r="AG424" s="45">
        <v>2565</v>
      </c>
      <c r="AH424" s="44"/>
      <c r="AI424" s="45">
        <v>2565</v>
      </c>
      <c r="AJ424" s="45">
        <v>2565</v>
      </c>
      <c r="AK424" s="45">
        <v>2565</v>
      </c>
      <c r="AL424" s="7">
        <v>600</v>
      </c>
      <c r="AM424" s="8"/>
    </row>
    <row r="425" spans="1:39" ht="180" customHeight="1" x14ac:dyDescent="0.2">
      <c r="A425" s="5"/>
      <c r="B425" s="76">
        <v>400000000</v>
      </c>
      <c r="C425" s="76">
        <v>401000000</v>
      </c>
      <c r="D425" s="76">
        <v>401000000</v>
      </c>
      <c r="E425" s="76">
        <v>401000000</v>
      </c>
      <c r="F425" s="77">
        <v>401000046</v>
      </c>
      <c r="G425" s="6">
        <v>902</v>
      </c>
      <c r="H425" s="6">
        <v>3</v>
      </c>
      <c r="I425" s="77">
        <v>10</v>
      </c>
      <c r="J425" s="4" t="s">
        <v>922</v>
      </c>
      <c r="K425" s="6">
        <v>100</v>
      </c>
      <c r="L425" s="6"/>
      <c r="M425" s="6">
        <v>902457001</v>
      </c>
      <c r="N425" s="77" t="s">
        <v>943</v>
      </c>
      <c r="O425" s="6" t="s">
        <v>926</v>
      </c>
      <c r="P425" s="6" t="s">
        <v>959</v>
      </c>
      <c r="Q425" s="6" t="s">
        <v>958</v>
      </c>
      <c r="R425" s="6" t="s">
        <v>957</v>
      </c>
      <c r="S425" s="6">
        <v>100</v>
      </c>
      <c r="T425" s="6" t="s">
        <v>960</v>
      </c>
      <c r="U425" s="74">
        <v>401000046</v>
      </c>
      <c r="V425" s="72" t="s">
        <v>926</v>
      </c>
      <c r="W425" s="72" t="s">
        <v>959</v>
      </c>
      <c r="X425" s="72" t="s">
        <v>958</v>
      </c>
      <c r="Y425" s="72" t="s">
        <v>957</v>
      </c>
      <c r="Z425" s="73">
        <v>902</v>
      </c>
      <c r="AA425" s="41">
        <v>3</v>
      </c>
      <c r="AB425" s="41">
        <v>10</v>
      </c>
      <c r="AC425" s="42" t="s">
        <v>922</v>
      </c>
      <c r="AD425" s="73">
        <v>100</v>
      </c>
      <c r="AE425" s="43"/>
      <c r="AF425" s="44"/>
      <c r="AG425" s="45">
        <v>64598.1</v>
      </c>
      <c r="AH425" s="44"/>
      <c r="AI425" s="45">
        <v>102674.1</v>
      </c>
      <c r="AJ425" s="45">
        <v>109316.8</v>
      </c>
      <c r="AK425" s="45">
        <v>109316.8</v>
      </c>
      <c r="AL425" s="7">
        <v>600</v>
      </c>
      <c r="AM425" s="8"/>
    </row>
    <row r="426" spans="1:39" ht="63.75" customHeight="1" x14ac:dyDescent="0.2">
      <c r="A426" s="5"/>
      <c r="B426" s="76">
        <v>400000000</v>
      </c>
      <c r="C426" s="76">
        <v>401000000</v>
      </c>
      <c r="D426" s="76">
        <v>401000000</v>
      </c>
      <c r="E426" s="76">
        <v>401000000</v>
      </c>
      <c r="F426" s="77">
        <v>401000046</v>
      </c>
      <c r="G426" s="6">
        <v>902</v>
      </c>
      <c r="H426" s="6">
        <v>3</v>
      </c>
      <c r="I426" s="77">
        <v>10</v>
      </c>
      <c r="J426" s="4" t="s">
        <v>922</v>
      </c>
      <c r="K426" s="6">
        <v>200</v>
      </c>
      <c r="L426" s="6"/>
      <c r="M426" s="6">
        <v>902457002</v>
      </c>
      <c r="N426" s="77" t="s">
        <v>943</v>
      </c>
      <c r="O426" s="6" t="s">
        <v>926</v>
      </c>
      <c r="P426" s="6" t="s">
        <v>954</v>
      </c>
      <c r="Q426" s="6" t="s">
        <v>953</v>
      </c>
      <c r="R426" s="6" t="s">
        <v>952</v>
      </c>
      <c r="S426" s="6">
        <v>200</v>
      </c>
      <c r="T426" s="6" t="s">
        <v>956</v>
      </c>
      <c r="U426" s="98">
        <v>401000046</v>
      </c>
      <c r="V426" s="93" t="s">
        <v>926</v>
      </c>
      <c r="W426" s="93" t="s">
        <v>954</v>
      </c>
      <c r="X426" s="93" t="s">
        <v>953</v>
      </c>
      <c r="Y426" s="93" t="s">
        <v>952</v>
      </c>
      <c r="Z426" s="80">
        <v>902</v>
      </c>
      <c r="AA426" s="41">
        <v>3</v>
      </c>
      <c r="AB426" s="41">
        <v>10</v>
      </c>
      <c r="AC426" s="42" t="s">
        <v>922</v>
      </c>
      <c r="AD426" s="73">
        <v>200</v>
      </c>
      <c r="AE426" s="43"/>
      <c r="AF426" s="44"/>
      <c r="AG426" s="45">
        <v>103345.2</v>
      </c>
      <c r="AH426" s="44"/>
      <c r="AI426" s="45">
        <v>26599.7</v>
      </c>
      <c r="AJ426" s="45">
        <v>29980.9</v>
      </c>
      <c r="AK426" s="45">
        <v>29980.9</v>
      </c>
      <c r="AL426" s="7">
        <v>600</v>
      </c>
      <c r="AM426" s="8"/>
    </row>
    <row r="427" spans="1:39" ht="87" customHeight="1" x14ac:dyDescent="0.2">
      <c r="A427" s="5"/>
      <c r="B427" s="76">
        <v>400000000</v>
      </c>
      <c r="C427" s="76">
        <v>401000000</v>
      </c>
      <c r="D427" s="76">
        <v>401000000</v>
      </c>
      <c r="E427" s="76">
        <v>401000000</v>
      </c>
      <c r="F427" s="77">
        <v>401000046</v>
      </c>
      <c r="G427" s="6">
        <v>902</v>
      </c>
      <c r="H427" s="6">
        <v>3</v>
      </c>
      <c r="I427" s="77">
        <v>10</v>
      </c>
      <c r="J427" s="4" t="s">
        <v>922</v>
      </c>
      <c r="K427" s="6">
        <v>800</v>
      </c>
      <c r="L427" s="6"/>
      <c r="M427" s="6">
        <v>902457003</v>
      </c>
      <c r="N427" s="77" t="s">
        <v>943</v>
      </c>
      <c r="O427" s="6" t="s">
        <v>926</v>
      </c>
      <c r="P427" s="6" t="s">
        <v>954</v>
      </c>
      <c r="Q427" s="6" t="s">
        <v>953</v>
      </c>
      <c r="R427" s="6" t="s">
        <v>952</v>
      </c>
      <c r="S427" s="6">
        <v>800</v>
      </c>
      <c r="T427" s="6" t="s">
        <v>956</v>
      </c>
      <c r="U427" s="98"/>
      <c r="V427" s="93"/>
      <c r="W427" s="93"/>
      <c r="X427" s="93"/>
      <c r="Y427" s="93"/>
      <c r="Z427" s="80"/>
      <c r="AA427" s="41">
        <v>3</v>
      </c>
      <c r="AB427" s="41">
        <v>10</v>
      </c>
      <c r="AC427" s="42" t="s">
        <v>922</v>
      </c>
      <c r="AD427" s="73">
        <v>800</v>
      </c>
      <c r="AE427" s="43"/>
      <c r="AF427" s="44"/>
      <c r="AG427" s="45">
        <v>376.5</v>
      </c>
      <c r="AH427" s="44"/>
      <c r="AI427" s="45">
        <v>334.1</v>
      </c>
      <c r="AJ427" s="45">
        <v>41.3</v>
      </c>
      <c r="AK427" s="45">
        <v>29</v>
      </c>
      <c r="AL427" s="7">
        <v>600</v>
      </c>
      <c r="AM427" s="8"/>
    </row>
    <row r="428" spans="1:39" ht="150.75" customHeight="1" x14ac:dyDescent="0.2">
      <c r="A428" s="5"/>
      <c r="B428" s="76">
        <v>400000000</v>
      </c>
      <c r="C428" s="76">
        <v>401000000</v>
      </c>
      <c r="D428" s="76">
        <v>401000000</v>
      </c>
      <c r="E428" s="76">
        <v>401000000</v>
      </c>
      <c r="F428" s="77">
        <v>401000046</v>
      </c>
      <c r="G428" s="6">
        <v>902</v>
      </c>
      <c r="H428" s="6">
        <v>3</v>
      </c>
      <c r="I428" s="77">
        <v>10</v>
      </c>
      <c r="J428" s="4" t="s">
        <v>915</v>
      </c>
      <c r="K428" s="6">
        <v>200</v>
      </c>
      <c r="L428" s="6"/>
      <c r="M428" s="6">
        <v>902113130</v>
      </c>
      <c r="N428" s="77" t="s">
        <v>943</v>
      </c>
      <c r="O428" s="6" t="s">
        <v>919</v>
      </c>
      <c r="P428" s="6" t="s">
        <v>954</v>
      </c>
      <c r="Q428" s="6" t="s">
        <v>953</v>
      </c>
      <c r="R428" s="6" t="s">
        <v>952</v>
      </c>
      <c r="S428" s="6">
        <v>200</v>
      </c>
      <c r="T428" s="6" t="s">
        <v>955</v>
      </c>
      <c r="U428" s="74">
        <v>401000046</v>
      </c>
      <c r="V428" s="72" t="s">
        <v>919</v>
      </c>
      <c r="W428" s="72" t="s">
        <v>954</v>
      </c>
      <c r="X428" s="72" t="s">
        <v>953</v>
      </c>
      <c r="Y428" s="72" t="s">
        <v>952</v>
      </c>
      <c r="Z428" s="73">
        <v>902</v>
      </c>
      <c r="AA428" s="41">
        <v>3</v>
      </c>
      <c r="AB428" s="41">
        <v>10</v>
      </c>
      <c r="AC428" s="42" t="s">
        <v>915</v>
      </c>
      <c r="AD428" s="73">
        <v>200</v>
      </c>
      <c r="AE428" s="43"/>
      <c r="AF428" s="44"/>
      <c r="AG428" s="45">
        <v>22950.400000000001</v>
      </c>
      <c r="AH428" s="44"/>
      <c r="AI428" s="45">
        <v>0</v>
      </c>
      <c r="AJ428" s="45">
        <v>0</v>
      </c>
      <c r="AK428" s="45">
        <v>0</v>
      </c>
      <c r="AL428" s="7">
        <v>600</v>
      </c>
      <c r="AM428" s="8"/>
    </row>
    <row r="429" spans="1:39" ht="147.75" customHeight="1" x14ac:dyDescent="0.2">
      <c r="A429" s="5"/>
      <c r="B429" s="76">
        <v>400000000</v>
      </c>
      <c r="C429" s="76">
        <v>401000000</v>
      </c>
      <c r="D429" s="76">
        <v>401000000</v>
      </c>
      <c r="E429" s="76">
        <v>401000000</v>
      </c>
      <c r="F429" s="77">
        <v>401000046</v>
      </c>
      <c r="G429" s="6">
        <v>902</v>
      </c>
      <c r="H429" s="6">
        <v>3</v>
      </c>
      <c r="I429" s="77">
        <v>10</v>
      </c>
      <c r="J429" s="4" t="s">
        <v>944</v>
      </c>
      <c r="K429" s="6">
        <v>100</v>
      </c>
      <c r="L429" s="6"/>
      <c r="M429" s="6">
        <v>902900003</v>
      </c>
      <c r="N429" s="77" t="s">
        <v>943</v>
      </c>
      <c r="O429" s="6" t="s">
        <v>946</v>
      </c>
      <c r="P429" s="6" t="s">
        <v>950</v>
      </c>
      <c r="Q429" s="6" t="s">
        <v>949</v>
      </c>
      <c r="R429" s="6" t="s">
        <v>948</v>
      </c>
      <c r="S429" s="6">
        <v>100</v>
      </c>
      <c r="T429" s="6" t="s">
        <v>951</v>
      </c>
      <c r="U429" s="74">
        <v>401000046</v>
      </c>
      <c r="V429" s="72" t="s">
        <v>946</v>
      </c>
      <c r="W429" s="72" t="s">
        <v>950</v>
      </c>
      <c r="X429" s="72" t="s">
        <v>949</v>
      </c>
      <c r="Y429" s="72" t="s">
        <v>948</v>
      </c>
      <c r="Z429" s="73">
        <v>902</v>
      </c>
      <c r="AA429" s="41">
        <v>3</v>
      </c>
      <c r="AB429" s="41">
        <v>10</v>
      </c>
      <c r="AC429" s="42" t="s">
        <v>944</v>
      </c>
      <c r="AD429" s="73">
        <v>100</v>
      </c>
      <c r="AE429" s="43"/>
      <c r="AF429" s="44"/>
      <c r="AG429" s="45">
        <v>2666.8</v>
      </c>
      <c r="AH429" s="44"/>
      <c r="AI429" s="45">
        <v>0</v>
      </c>
      <c r="AJ429" s="45">
        <v>0</v>
      </c>
      <c r="AK429" s="45">
        <v>0</v>
      </c>
      <c r="AL429" s="7">
        <v>600</v>
      </c>
      <c r="AM429" s="8"/>
    </row>
    <row r="430" spans="1:39" ht="111.75" customHeight="1" x14ac:dyDescent="0.2">
      <c r="A430" s="5"/>
      <c r="B430" s="76">
        <v>400000000</v>
      </c>
      <c r="C430" s="76">
        <v>401000000</v>
      </c>
      <c r="D430" s="76">
        <v>401000000</v>
      </c>
      <c r="E430" s="76">
        <v>401000000</v>
      </c>
      <c r="F430" s="77">
        <v>401000046</v>
      </c>
      <c r="G430" s="6">
        <v>902</v>
      </c>
      <c r="H430" s="6">
        <v>3</v>
      </c>
      <c r="I430" s="77">
        <v>10</v>
      </c>
      <c r="J430" s="4" t="s">
        <v>944</v>
      </c>
      <c r="K430" s="6">
        <v>200</v>
      </c>
      <c r="L430" s="6"/>
      <c r="M430" s="6">
        <v>902900004</v>
      </c>
      <c r="N430" s="77" t="s">
        <v>943</v>
      </c>
      <c r="O430" s="6" t="s">
        <v>946</v>
      </c>
      <c r="P430" s="6" t="s">
        <v>940</v>
      </c>
      <c r="Q430" s="6" t="s">
        <v>945</v>
      </c>
      <c r="R430" s="6" t="s">
        <v>938</v>
      </c>
      <c r="S430" s="6">
        <v>200</v>
      </c>
      <c r="T430" s="6" t="s">
        <v>947</v>
      </c>
      <c r="U430" s="74">
        <v>401000046</v>
      </c>
      <c r="V430" s="72" t="s">
        <v>946</v>
      </c>
      <c r="W430" s="72" t="s">
        <v>940</v>
      </c>
      <c r="X430" s="72" t="s">
        <v>945</v>
      </c>
      <c r="Y430" s="72" t="s">
        <v>938</v>
      </c>
      <c r="Z430" s="73">
        <v>902</v>
      </c>
      <c r="AA430" s="41">
        <v>3</v>
      </c>
      <c r="AB430" s="41">
        <v>10</v>
      </c>
      <c r="AC430" s="42" t="s">
        <v>944</v>
      </c>
      <c r="AD430" s="73">
        <v>200</v>
      </c>
      <c r="AE430" s="43"/>
      <c r="AF430" s="44"/>
      <c r="AG430" s="45">
        <v>13948</v>
      </c>
      <c r="AH430" s="44"/>
      <c r="AI430" s="45">
        <v>0</v>
      </c>
      <c r="AJ430" s="45">
        <v>0</v>
      </c>
      <c r="AK430" s="45">
        <v>0</v>
      </c>
      <c r="AL430" s="7">
        <v>600</v>
      </c>
      <c r="AM430" s="8"/>
    </row>
    <row r="431" spans="1:39" ht="107.25" customHeight="1" x14ac:dyDescent="0.2">
      <c r="A431" s="5"/>
      <c r="B431" s="76">
        <v>400000000</v>
      </c>
      <c r="C431" s="76">
        <v>401000000</v>
      </c>
      <c r="D431" s="76">
        <v>401000000</v>
      </c>
      <c r="E431" s="76">
        <v>401000000</v>
      </c>
      <c r="F431" s="77">
        <v>401000046</v>
      </c>
      <c r="G431" s="6">
        <v>902</v>
      </c>
      <c r="H431" s="6">
        <v>3</v>
      </c>
      <c r="I431" s="77">
        <v>10</v>
      </c>
      <c r="J431" s="4" t="s">
        <v>937</v>
      </c>
      <c r="K431" s="6">
        <v>200</v>
      </c>
      <c r="L431" s="6"/>
      <c r="M431" s="6">
        <v>902910001</v>
      </c>
      <c r="N431" s="77" t="s">
        <v>943</v>
      </c>
      <c r="O431" s="6" t="s">
        <v>941</v>
      </c>
      <c r="P431" s="6" t="s">
        <v>940</v>
      </c>
      <c r="Q431" s="6" t="s">
        <v>939</v>
      </c>
      <c r="R431" s="6" t="s">
        <v>938</v>
      </c>
      <c r="S431" s="6">
        <v>200</v>
      </c>
      <c r="T431" s="6" t="s">
        <v>942</v>
      </c>
      <c r="U431" s="74">
        <v>401000046</v>
      </c>
      <c r="V431" s="72" t="s">
        <v>941</v>
      </c>
      <c r="W431" s="72" t="s">
        <v>940</v>
      </c>
      <c r="X431" s="72" t="s">
        <v>939</v>
      </c>
      <c r="Y431" s="72" t="s">
        <v>938</v>
      </c>
      <c r="Z431" s="73">
        <v>902</v>
      </c>
      <c r="AA431" s="41">
        <v>3</v>
      </c>
      <c r="AB431" s="41">
        <v>10</v>
      </c>
      <c r="AC431" s="42" t="s">
        <v>937</v>
      </c>
      <c r="AD431" s="73">
        <v>200</v>
      </c>
      <c r="AE431" s="43"/>
      <c r="AF431" s="44"/>
      <c r="AG431" s="45">
        <v>0</v>
      </c>
      <c r="AH431" s="44"/>
      <c r="AI431" s="45">
        <v>52941.9</v>
      </c>
      <c r="AJ431" s="45">
        <v>245810.7</v>
      </c>
      <c r="AK431" s="45">
        <v>194844.3</v>
      </c>
      <c r="AL431" s="7">
        <v>600</v>
      </c>
      <c r="AM431" s="8"/>
    </row>
    <row r="432" spans="1:39" ht="69" customHeight="1" x14ac:dyDescent="0.2">
      <c r="A432" s="5"/>
      <c r="B432" s="94">
        <v>401000047</v>
      </c>
      <c r="C432" s="94"/>
      <c r="D432" s="94"/>
      <c r="E432" s="94"/>
      <c r="F432" s="94"/>
      <c r="G432" s="26">
        <v>902</v>
      </c>
      <c r="H432" s="95"/>
      <c r="I432" s="95"/>
      <c r="J432" s="95"/>
      <c r="K432" s="95"/>
      <c r="L432" s="95"/>
      <c r="M432" s="95"/>
      <c r="N432" s="27" t="s">
        <v>921</v>
      </c>
      <c r="O432" s="6" t="s">
        <v>919</v>
      </c>
      <c r="P432" s="6" t="s">
        <v>918</v>
      </c>
      <c r="Q432" s="6" t="s">
        <v>917</v>
      </c>
      <c r="R432" s="6" t="s">
        <v>916</v>
      </c>
      <c r="S432" s="6">
        <v>0</v>
      </c>
      <c r="T432" s="28"/>
      <c r="U432" s="37" t="s">
        <v>936</v>
      </c>
      <c r="V432" s="60" t="s">
        <v>921</v>
      </c>
      <c r="W432" s="60" t="s">
        <v>22</v>
      </c>
      <c r="X432" s="60" t="s">
        <v>22</v>
      </c>
      <c r="Y432" s="60" t="s">
        <v>22</v>
      </c>
      <c r="Z432" s="38" t="s">
        <v>22</v>
      </c>
      <c r="AA432" s="39" t="s">
        <v>22</v>
      </c>
      <c r="AB432" s="39" t="s">
        <v>22</v>
      </c>
      <c r="AC432" s="40" t="s">
        <v>22</v>
      </c>
      <c r="AD432" s="38" t="s">
        <v>22</v>
      </c>
      <c r="AE432" s="96"/>
      <c r="AF432" s="97"/>
      <c r="AG432" s="34">
        <v>64202.5</v>
      </c>
      <c r="AH432" s="35"/>
      <c r="AI432" s="36">
        <v>120862.3</v>
      </c>
      <c r="AJ432" s="36">
        <v>126733.2</v>
      </c>
      <c r="AK432" s="34">
        <v>126763.4</v>
      </c>
      <c r="AL432" s="10" t="s">
        <v>22</v>
      </c>
      <c r="AM432" s="8"/>
    </row>
    <row r="433" spans="1:39" ht="186" customHeight="1" x14ac:dyDescent="0.2">
      <c r="A433" s="5"/>
      <c r="B433" s="76">
        <v>400000000</v>
      </c>
      <c r="C433" s="76">
        <v>401000000</v>
      </c>
      <c r="D433" s="76">
        <v>401000000</v>
      </c>
      <c r="E433" s="76">
        <v>401000000</v>
      </c>
      <c r="F433" s="77">
        <v>401000047</v>
      </c>
      <c r="G433" s="6">
        <v>902</v>
      </c>
      <c r="H433" s="6">
        <v>3</v>
      </c>
      <c r="I433" s="77">
        <v>10</v>
      </c>
      <c r="J433" s="4" t="s">
        <v>922</v>
      </c>
      <c r="K433" s="6">
        <v>100</v>
      </c>
      <c r="L433" s="6"/>
      <c r="M433" s="6">
        <v>902112001</v>
      </c>
      <c r="N433" s="77" t="s">
        <v>921</v>
      </c>
      <c r="O433" s="6" t="s">
        <v>926</v>
      </c>
      <c r="P433" s="6" t="s">
        <v>934</v>
      </c>
      <c r="Q433" s="6" t="s">
        <v>933</v>
      </c>
      <c r="R433" s="6" t="s">
        <v>932</v>
      </c>
      <c r="S433" s="6">
        <v>100</v>
      </c>
      <c r="T433" s="6" t="s">
        <v>935</v>
      </c>
      <c r="U433" s="74">
        <v>401000047</v>
      </c>
      <c r="V433" s="72" t="s">
        <v>926</v>
      </c>
      <c r="W433" s="72" t="s">
        <v>934</v>
      </c>
      <c r="X433" s="72" t="s">
        <v>933</v>
      </c>
      <c r="Y433" s="72" t="s">
        <v>932</v>
      </c>
      <c r="Z433" s="73">
        <v>902</v>
      </c>
      <c r="AA433" s="41">
        <v>3</v>
      </c>
      <c r="AB433" s="41">
        <v>10</v>
      </c>
      <c r="AC433" s="42" t="s">
        <v>922</v>
      </c>
      <c r="AD433" s="73">
        <v>100</v>
      </c>
      <c r="AE433" s="43"/>
      <c r="AF433" s="44"/>
      <c r="AG433" s="45">
        <v>45140.1</v>
      </c>
      <c r="AH433" s="44"/>
      <c r="AI433" s="45">
        <v>98895.6</v>
      </c>
      <c r="AJ433" s="45">
        <v>108094.39999999999</v>
      </c>
      <c r="AK433" s="45">
        <v>108094.39999999999</v>
      </c>
      <c r="AL433" s="7">
        <v>600</v>
      </c>
      <c r="AM433" s="8"/>
    </row>
    <row r="434" spans="1:39" ht="238.5" customHeight="1" x14ac:dyDescent="0.2">
      <c r="A434" s="5"/>
      <c r="B434" s="76">
        <v>400000000</v>
      </c>
      <c r="C434" s="76">
        <v>401000000</v>
      </c>
      <c r="D434" s="76">
        <v>401000000</v>
      </c>
      <c r="E434" s="76">
        <v>401000000</v>
      </c>
      <c r="F434" s="77">
        <v>401000047</v>
      </c>
      <c r="G434" s="6">
        <v>902</v>
      </c>
      <c r="H434" s="6">
        <v>3</v>
      </c>
      <c r="I434" s="77">
        <v>10</v>
      </c>
      <c r="J434" s="4" t="s">
        <v>922</v>
      </c>
      <c r="K434" s="6">
        <v>200</v>
      </c>
      <c r="L434" s="6"/>
      <c r="M434" s="6">
        <v>902112002</v>
      </c>
      <c r="N434" s="77" t="s">
        <v>921</v>
      </c>
      <c r="O434" s="6" t="s">
        <v>926</v>
      </c>
      <c r="P434" s="6" t="s">
        <v>930</v>
      </c>
      <c r="Q434" s="6" t="s">
        <v>929</v>
      </c>
      <c r="R434" s="6" t="s">
        <v>928</v>
      </c>
      <c r="S434" s="6">
        <v>200</v>
      </c>
      <c r="T434" s="6" t="s">
        <v>931</v>
      </c>
      <c r="U434" s="74">
        <v>401000047</v>
      </c>
      <c r="V434" s="72" t="s">
        <v>926</v>
      </c>
      <c r="W434" s="72" t="s">
        <v>930</v>
      </c>
      <c r="X434" s="72" t="s">
        <v>929</v>
      </c>
      <c r="Y434" s="72" t="s">
        <v>928</v>
      </c>
      <c r="Z434" s="73">
        <v>902</v>
      </c>
      <c r="AA434" s="41">
        <v>3</v>
      </c>
      <c r="AB434" s="41">
        <v>10</v>
      </c>
      <c r="AC434" s="42" t="s">
        <v>922</v>
      </c>
      <c r="AD434" s="73">
        <v>200</v>
      </c>
      <c r="AE434" s="43"/>
      <c r="AF434" s="44"/>
      <c r="AG434" s="45">
        <v>18200.099999999999</v>
      </c>
      <c r="AH434" s="44"/>
      <c r="AI434" s="45">
        <v>21100.7</v>
      </c>
      <c r="AJ434" s="45">
        <v>17778.3</v>
      </c>
      <c r="AK434" s="45">
        <v>17808.5</v>
      </c>
      <c r="AL434" s="7">
        <v>600</v>
      </c>
      <c r="AM434" s="8"/>
    </row>
    <row r="435" spans="1:39" ht="145.5" customHeight="1" x14ac:dyDescent="0.2">
      <c r="A435" s="5"/>
      <c r="B435" s="76">
        <v>400000000</v>
      </c>
      <c r="C435" s="76">
        <v>401000000</v>
      </c>
      <c r="D435" s="76">
        <v>401000000</v>
      </c>
      <c r="E435" s="76">
        <v>401000000</v>
      </c>
      <c r="F435" s="77">
        <v>401000047</v>
      </c>
      <c r="G435" s="6">
        <v>902</v>
      </c>
      <c r="H435" s="6">
        <v>3</v>
      </c>
      <c r="I435" s="77">
        <v>10</v>
      </c>
      <c r="J435" s="4" t="s">
        <v>922</v>
      </c>
      <c r="K435" s="6">
        <v>800</v>
      </c>
      <c r="L435" s="6"/>
      <c r="M435" s="6">
        <v>902112003</v>
      </c>
      <c r="N435" s="77" t="s">
        <v>921</v>
      </c>
      <c r="O435" s="6" t="s">
        <v>926</v>
      </c>
      <c r="P435" s="6" t="s">
        <v>925</v>
      </c>
      <c r="Q435" s="6" t="s">
        <v>924</v>
      </c>
      <c r="R435" s="6" t="s">
        <v>923</v>
      </c>
      <c r="S435" s="6">
        <v>800</v>
      </c>
      <c r="T435" s="6" t="s">
        <v>927</v>
      </c>
      <c r="U435" s="74">
        <v>401000047</v>
      </c>
      <c r="V435" s="72" t="s">
        <v>926</v>
      </c>
      <c r="W435" s="72" t="s">
        <v>925</v>
      </c>
      <c r="X435" s="72" t="s">
        <v>924</v>
      </c>
      <c r="Y435" s="72" t="s">
        <v>923</v>
      </c>
      <c r="Z435" s="73">
        <v>902</v>
      </c>
      <c r="AA435" s="41">
        <v>3</v>
      </c>
      <c r="AB435" s="41">
        <v>10</v>
      </c>
      <c r="AC435" s="42" t="s">
        <v>922</v>
      </c>
      <c r="AD435" s="73">
        <v>800</v>
      </c>
      <c r="AE435" s="43"/>
      <c r="AF435" s="44"/>
      <c r="AG435" s="45">
        <v>862.3</v>
      </c>
      <c r="AH435" s="44"/>
      <c r="AI435" s="45">
        <v>866</v>
      </c>
      <c r="AJ435" s="45">
        <v>860.5</v>
      </c>
      <c r="AK435" s="45">
        <v>860.5</v>
      </c>
      <c r="AL435" s="7">
        <v>600</v>
      </c>
      <c r="AM435" s="8"/>
    </row>
    <row r="436" spans="1:39" ht="186" customHeight="1" x14ac:dyDescent="0.2">
      <c r="A436" s="5"/>
      <c r="B436" s="76">
        <v>400000000</v>
      </c>
      <c r="C436" s="76">
        <v>401000000</v>
      </c>
      <c r="D436" s="76">
        <v>401000000</v>
      </c>
      <c r="E436" s="76">
        <v>401000000</v>
      </c>
      <c r="F436" s="77">
        <v>401000047</v>
      </c>
      <c r="G436" s="6">
        <v>902</v>
      </c>
      <c r="H436" s="6">
        <v>3</v>
      </c>
      <c r="I436" s="77">
        <v>10</v>
      </c>
      <c r="J436" s="4" t="s">
        <v>915</v>
      </c>
      <c r="K436" s="6">
        <v>200</v>
      </c>
      <c r="L436" s="6"/>
      <c r="M436" s="6">
        <v>902113001</v>
      </c>
      <c r="N436" s="77" t="s">
        <v>921</v>
      </c>
      <c r="O436" s="6" t="s">
        <v>919</v>
      </c>
      <c r="P436" s="6" t="s">
        <v>918</v>
      </c>
      <c r="Q436" s="6" t="s">
        <v>917</v>
      </c>
      <c r="R436" s="6" t="s">
        <v>916</v>
      </c>
      <c r="S436" s="6">
        <v>200</v>
      </c>
      <c r="T436" s="6" t="s">
        <v>920</v>
      </c>
      <c r="U436" s="74">
        <v>401000047</v>
      </c>
      <c r="V436" s="72" t="s">
        <v>919</v>
      </c>
      <c r="W436" s="72" t="s">
        <v>918</v>
      </c>
      <c r="X436" s="72" t="s">
        <v>917</v>
      </c>
      <c r="Y436" s="72" t="s">
        <v>916</v>
      </c>
      <c r="Z436" s="73">
        <v>902</v>
      </c>
      <c r="AA436" s="41">
        <v>3</v>
      </c>
      <c r="AB436" s="41">
        <v>10</v>
      </c>
      <c r="AC436" s="42" t="s">
        <v>915</v>
      </c>
      <c r="AD436" s="73">
        <v>200</v>
      </c>
      <c r="AE436" s="43"/>
      <c r="AF436" s="44"/>
      <c r="AG436" s="45">
        <v>0</v>
      </c>
      <c r="AH436" s="44"/>
      <c r="AI436" s="45">
        <v>0</v>
      </c>
      <c r="AJ436" s="45">
        <v>0</v>
      </c>
      <c r="AK436" s="45">
        <v>0</v>
      </c>
      <c r="AL436" s="7">
        <v>600</v>
      </c>
      <c r="AM436" s="8"/>
    </row>
    <row r="437" spans="1:39" ht="94.5" customHeight="1" x14ac:dyDescent="0.2">
      <c r="A437" s="5"/>
      <c r="B437" s="94">
        <v>401000048</v>
      </c>
      <c r="C437" s="94"/>
      <c r="D437" s="94"/>
      <c r="E437" s="94"/>
      <c r="F437" s="94"/>
      <c r="G437" s="26">
        <v>902</v>
      </c>
      <c r="H437" s="95"/>
      <c r="I437" s="95"/>
      <c r="J437" s="95"/>
      <c r="K437" s="95"/>
      <c r="L437" s="95"/>
      <c r="M437" s="95"/>
      <c r="N437" s="27" t="s">
        <v>913</v>
      </c>
      <c r="O437" s="6" t="s">
        <v>912</v>
      </c>
      <c r="P437" s="6" t="s">
        <v>911</v>
      </c>
      <c r="Q437" s="6" t="s">
        <v>910</v>
      </c>
      <c r="R437" s="6" t="s">
        <v>909</v>
      </c>
      <c r="S437" s="6">
        <v>0</v>
      </c>
      <c r="T437" s="28"/>
      <c r="U437" s="37" t="s">
        <v>914</v>
      </c>
      <c r="V437" s="60" t="s">
        <v>913</v>
      </c>
      <c r="W437" s="60" t="s">
        <v>22</v>
      </c>
      <c r="X437" s="60" t="s">
        <v>22</v>
      </c>
      <c r="Y437" s="60" t="s">
        <v>22</v>
      </c>
      <c r="Z437" s="38" t="s">
        <v>22</v>
      </c>
      <c r="AA437" s="39" t="s">
        <v>22</v>
      </c>
      <c r="AB437" s="39" t="s">
        <v>22</v>
      </c>
      <c r="AC437" s="40" t="s">
        <v>22</v>
      </c>
      <c r="AD437" s="38" t="s">
        <v>22</v>
      </c>
      <c r="AE437" s="96"/>
      <c r="AF437" s="97"/>
      <c r="AG437" s="34">
        <v>6529.5</v>
      </c>
      <c r="AH437" s="35"/>
      <c r="AI437" s="36">
        <v>9302.1</v>
      </c>
      <c r="AJ437" s="36">
        <v>9302.1</v>
      </c>
      <c r="AK437" s="34">
        <v>9302.1</v>
      </c>
      <c r="AL437" s="10" t="s">
        <v>22</v>
      </c>
      <c r="AM437" s="8"/>
    </row>
    <row r="438" spans="1:39" ht="90.75" customHeight="1" x14ac:dyDescent="0.2">
      <c r="A438" s="5"/>
      <c r="B438" s="76">
        <v>400000000</v>
      </c>
      <c r="C438" s="76">
        <v>401000000</v>
      </c>
      <c r="D438" s="76">
        <v>401000000</v>
      </c>
      <c r="E438" s="76">
        <v>401000000</v>
      </c>
      <c r="F438" s="77">
        <v>401000048</v>
      </c>
      <c r="G438" s="6">
        <v>902</v>
      </c>
      <c r="H438" s="6">
        <v>0</v>
      </c>
      <c r="I438" s="77">
        <v>0</v>
      </c>
      <c r="J438" s="4"/>
      <c r="K438" s="6">
        <v>0</v>
      </c>
      <c r="L438" s="6"/>
      <c r="M438" s="6">
        <v>902109002</v>
      </c>
      <c r="N438" s="77" t="s">
        <v>913</v>
      </c>
      <c r="O438" s="6" t="s">
        <v>912</v>
      </c>
      <c r="P438" s="6" t="s">
        <v>911</v>
      </c>
      <c r="Q438" s="6" t="s">
        <v>910</v>
      </c>
      <c r="R438" s="6" t="s">
        <v>909</v>
      </c>
      <c r="S438" s="6">
        <v>0</v>
      </c>
      <c r="T438" s="6" t="s">
        <v>908</v>
      </c>
      <c r="U438" s="98">
        <v>401000048</v>
      </c>
      <c r="V438" s="93" t="s">
        <v>912</v>
      </c>
      <c r="W438" s="93" t="s">
        <v>911</v>
      </c>
      <c r="X438" s="93" t="s">
        <v>910</v>
      </c>
      <c r="Y438" s="93" t="s">
        <v>909</v>
      </c>
      <c r="Z438" s="80">
        <v>902</v>
      </c>
      <c r="AA438" s="41">
        <v>4</v>
      </c>
      <c r="AB438" s="41">
        <v>12</v>
      </c>
      <c r="AC438" s="42" t="s">
        <v>907</v>
      </c>
      <c r="AD438" s="73">
        <v>200</v>
      </c>
      <c r="AE438" s="43"/>
      <c r="AF438" s="44"/>
      <c r="AG438" s="45">
        <v>4957.3999999999996</v>
      </c>
      <c r="AH438" s="44"/>
      <c r="AI438" s="45">
        <v>9302.1</v>
      </c>
      <c r="AJ438" s="45">
        <v>9302.1</v>
      </c>
      <c r="AK438" s="45">
        <v>9302.1</v>
      </c>
      <c r="AL438" s="7"/>
      <c r="AM438" s="8"/>
    </row>
    <row r="439" spans="1:39" ht="110.25" customHeight="1" x14ac:dyDescent="0.2">
      <c r="A439" s="5"/>
      <c r="B439" s="76">
        <v>400000000</v>
      </c>
      <c r="C439" s="76">
        <v>401000000</v>
      </c>
      <c r="D439" s="76">
        <v>401000000</v>
      </c>
      <c r="E439" s="76">
        <v>401000000</v>
      </c>
      <c r="F439" s="77">
        <v>401000048</v>
      </c>
      <c r="G439" s="6">
        <v>902</v>
      </c>
      <c r="H439" s="6">
        <v>4</v>
      </c>
      <c r="I439" s="77">
        <v>12</v>
      </c>
      <c r="J439" s="4" t="s">
        <v>907</v>
      </c>
      <c r="K439" s="6">
        <v>200</v>
      </c>
      <c r="L439" s="6"/>
      <c r="M439" s="6">
        <v>902109001</v>
      </c>
      <c r="N439" s="77" t="s">
        <v>913</v>
      </c>
      <c r="O439" s="6" t="s">
        <v>912</v>
      </c>
      <c r="P439" s="6" t="s">
        <v>911</v>
      </c>
      <c r="Q439" s="6" t="s">
        <v>910</v>
      </c>
      <c r="R439" s="6" t="s">
        <v>909</v>
      </c>
      <c r="S439" s="6">
        <v>200</v>
      </c>
      <c r="T439" s="6" t="s">
        <v>908</v>
      </c>
      <c r="U439" s="98"/>
      <c r="V439" s="93"/>
      <c r="W439" s="93"/>
      <c r="X439" s="93"/>
      <c r="Y439" s="93"/>
      <c r="Z439" s="80"/>
      <c r="AA439" s="41">
        <v>4</v>
      </c>
      <c r="AB439" s="41">
        <v>12</v>
      </c>
      <c r="AC439" s="42" t="s">
        <v>907</v>
      </c>
      <c r="AD439" s="73">
        <v>800</v>
      </c>
      <c r="AE439" s="43"/>
      <c r="AF439" s="44"/>
      <c r="AG439" s="45">
        <v>1572.1</v>
      </c>
      <c r="AH439" s="44"/>
      <c r="AI439" s="45">
        <v>0</v>
      </c>
      <c r="AJ439" s="45">
        <v>0</v>
      </c>
      <c r="AK439" s="45">
        <v>0</v>
      </c>
      <c r="AL439" s="7">
        <v>600</v>
      </c>
      <c r="AM439" s="8"/>
    </row>
    <row r="440" spans="1:39" ht="42" customHeight="1" x14ac:dyDescent="0.2">
      <c r="A440" s="5"/>
      <c r="B440" s="94">
        <v>401000051</v>
      </c>
      <c r="C440" s="94"/>
      <c r="D440" s="94"/>
      <c r="E440" s="94"/>
      <c r="F440" s="94"/>
      <c r="G440" s="26">
        <v>902</v>
      </c>
      <c r="H440" s="95"/>
      <c r="I440" s="95"/>
      <c r="J440" s="95"/>
      <c r="K440" s="95"/>
      <c r="L440" s="95"/>
      <c r="M440" s="95"/>
      <c r="N440" s="27" t="s">
        <v>901</v>
      </c>
      <c r="O440" s="6" t="s">
        <v>899</v>
      </c>
      <c r="P440" s="6" t="s">
        <v>898</v>
      </c>
      <c r="Q440" s="6" t="s">
        <v>897</v>
      </c>
      <c r="R440" s="6" t="s">
        <v>896</v>
      </c>
      <c r="S440" s="6">
        <v>0</v>
      </c>
      <c r="T440" s="28"/>
      <c r="U440" s="37" t="s">
        <v>906</v>
      </c>
      <c r="V440" s="60" t="s">
        <v>901</v>
      </c>
      <c r="W440" s="60" t="s">
        <v>22</v>
      </c>
      <c r="X440" s="60" t="s">
        <v>22</v>
      </c>
      <c r="Y440" s="60" t="s">
        <v>22</v>
      </c>
      <c r="Z440" s="38" t="s">
        <v>22</v>
      </c>
      <c r="AA440" s="39" t="s">
        <v>22</v>
      </c>
      <c r="AB440" s="39" t="s">
        <v>22</v>
      </c>
      <c r="AC440" s="40" t="s">
        <v>22</v>
      </c>
      <c r="AD440" s="38" t="s">
        <v>22</v>
      </c>
      <c r="AE440" s="96"/>
      <c r="AF440" s="97"/>
      <c r="AG440" s="34">
        <v>2455.6999999999998</v>
      </c>
      <c r="AH440" s="35"/>
      <c r="AI440" s="36">
        <v>2801.4</v>
      </c>
      <c r="AJ440" s="36">
        <v>3005.5</v>
      </c>
      <c r="AK440" s="34">
        <v>3005.5</v>
      </c>
      <c r="AL440" s="10" t="s">
        <v>22</v>
      </c>
      <c r="AM440" s="8"/>
    </row>
    <row r="441" spans="1:39" ht="249" customHeight="1" x14ac:dyDescent="0.2">
      <c r="A441" s="5"/>
      <c r="B441" s="76">
        <v>400000000</v>
      </c>
      <c r="C441" s="76">
        <v>401000000</v>
      </c>
      <c r="D441" s="76">
        <v>401000000</v>
      </c>
      <c r="E441" s="76">
        <v>401000000</v>
      </c>
      <c r="F441" s="77">
        <v>401000051</v>
      </c>
      <c r="G441" s="6">
        <v>902</v>
      </c>
      <c r="H441" s="6">
        <v>4</v>
      </c>
      <c r="I441" s="77">
        <v>5</v>
      </c>
      <c r="J441" s="4" t="s">
        <v>574</v>
      </c>
      <c r="K441" s="6">
        <v>100</v>
      </c>
      <c r="L441" s="6"/>
      <c r="M441" s="6">
        <v>902154002</v>
      </c>
      <c r="N441" s="77" t="s">
        <v>901</v>
      </c>
      <c r="O441" s="6" t="s">
        <v>899</v>
      </c>
      <c r="P441" s="6" t="s">
        <v>904</v>
      </c>
      <c r="Q441" s="6" t="s">
        <v>903</v>
      </c>
      <c r="R441" s="6" t="s">
        <v>902</v>
      </c>
      <c r="S441" s="6">
        <v>100</v>
      </c>
      <c r="T441" s="6" t="s">
        <v>905</v>
      </c>
      <c r="U441" s="74">
        <v>401000051</v>
      </c>
      <c r="V441" s="72" t="s">
        <v>899</v>
      </c>
      <c r="W441" s="72" t="s">
        <v>904</v>
      </c>
      <c r="X441" s="72" t="s">
        <v>903</v>
      </c>
      <c r="Y441" s="72" t="s">
        <v>902</v>
      </c>
      <c r="Z441" s="73">
        <v>902</v>
      </c>
      <c r="AA441" s="41">
        <v>4</v>
      </c>
      <c r="AB441" s="41">
        <v>5</v>
      </c>
      <c r="AC441" s="42" t="s">
        <v>574</v>
      </c>
      <c r="AD441" s="73">
        <v>100</v>
      </c>
      <c r="AE441" s="43"/>
      <c r="AF441" s="44"/>
      <c r="AG441" s="45">
        <v>1988.4</v>
      </c>
      <c r="AH441" s="44"/>
      <c r="AI441" s="45">
        <v>2341.9</v>
      </c>
      <c r="AJ441" s="45">
        <v>2565.5</v>
      </c>
      <c r="AK441" s="45">
        <v>2565.5</v>
      </c>
      <c r="AL441" s="7">
        <v>600</v>
      </c>
      <c r="AM441" s="8"/>
    </row>
    <row r="442" spans="1:39" ht="211.5" customHeight="1" x14ac:dyDescent="0.2">
      <c r="A442" s="5"/>
      <c r="B442" s="76">
        <v>400000000</v>
      </c>
      <c r="C442" s="76">
        <v>401000000</v>
      </c>
      <c r="D442" s="76">
        <v>401000000</v>
      </c>
      <c r="E442" s="76">
        <v>401000000</v>
      </c>
      <c r="F442" s="77">
        <v>401000051</v>
      </c>
      <c r="G442" s="6">
        <v>902</v>
      </c>
      <c r="H442" s="6">
        <v>4</v>
      </c>
      <c r="I442" s="77">
        <v>5</v>
      </c>
      <c r="J442" s="4" t="s">
        <v>574</v>
      </c>
      <c r="K442" s="6">
        <v>200</v>
      </c>
      <c r="L442" s="6"/>
      <c r="M442" s="6">
        <v>902154003</v>
      </c>
      <c r="N442" s="77" t="s">
        <v>901</v>
      </c>
      <c r="O442" s="6" t="s">
        <v>899</v>
      </c>
      <c r="P442" s="6" t="s">
        <v>898</v>
      </c>
      <c r="Q442" s="6" t="s">
        <v>897</v>
      </c>
      <c r="R442" s="6" t="s">
        <v>896</v>
      </c>
      <c r="S442" s="6">
        <v>200</v>
      </c>
      <c r="T442" s="6" t="s">
        <v>900</v>
      </c>
      <c r="U442" s="74">
        <v>401000051</v>
      </c>
      <c r="V442" s="72" t="s">
        <v>899</v>
      </c>
      <c r="W442" s="72" t="s">
        <v>898</v>
      </c>
      <c r="X442" s="72" t="s">
        <v>897</v>
      </c>
      <c r="Y442" s="72" t="s">
        <v>896</v>
      </c>
      <c r="Z442" s="73">
        <v>902</v>
      </c>
      <c r="AA442" s="41">
        <v>4</v>
      </c>
      <c r="AB442" s="41">
        <v>5</v>
      </c>
      <c r="AC442" s="42" t="s">
        <v>574</v>
      </c>
      <c r="AD442" s="73">
        <v>200</v>
      </c>
      <c r="AE442" s="43"/>
      <c r="AF442" s="44"/>
      <c r="AG442" s="45">
        <v>467.3</v>
      </c>
      <c r="AH442" s="44"/>
      <c r="AI442" s="45">
        <v>459.5</v>
      </c>
      <c r="AJ442" s="45">
        <v>440</v>
      </c>
      <c r="AK442" s="45">
        <v>440</v>
      </c>
      <c r="AL442" s="7">
        <v>600</v>
      </c>
      <c r="AM442" s="8"/>
    </row>
    <row r="443" spans="1:39" ht="30" customHeight="1" x14ac:dyDescent="0.2">
      <c r="A443" s="5"/>
      <c r="B443" s="94">
        <v>401000052</v>
      </c>
      <c r="C443" s="94"/>
      <c r="D443" s="94"/>
      <c r="E443" s="94"/>
      <c r="F443" s="94"/>
      <c r="G443" s="26">
        <v>902</v>
      </c>
      <c r="H443" s="95"/>
      <c r="I443" s="95"/>
      <c r="J443" s="95"/>
      <c r="K443" s="95"/>
      <c r="L443" s="95"/>
      <c r="M443" s="95"/>
      <c r="N443" s="27" t="s">
        <v>888</v>
      </c>
      <c r="O443" s="6" t="s">
        <v>886</v>
      </c>
      <c r="P443" s="6" t="s">
        <v>885</v>
      </c>
      <c r="Q443" s="6" t="s">
        <v>884</v>
      </c>
      <c r="R443" s="6" t="s">
        <v>883</v>
      </c>
      <c r="S443" s="6">
        <v>0</v>
      </c>
      <c r="T443" s="28"/>
      <c r="U443" s="37" t="s">
        <v>895</v>
      </c>
      <c r="V443" s="60" t="s">
        <v>888</v>
      </c>
      <c r="W443" s="60" t="s">
        <v>22</v>
      </c>
      <c r="X443" s="60" t="s">
        <v>22</v>
      </c>
      <c r="Y443" s="60" t="s">
        <v>22</v>
      </c>
      <c r="Z443" s="38" t="s">
        <v>22</v>
      </c>
      <c r="AA443" s="39" t="s">
        <v>22</v>
      </c>
      <c r="AB443" s="39" t="s">
        <v>22</v>
      </c>
      <c r="AC443" s="40" t="s">
        <v>22</v>
      </c>
      <c r="AD443" s="38" t="s">
        <v>22</v>
      </c>
      <c r="AE443" s="96"/>
      <c r="AF443" s="97"/>
      <c r="AG443" s="34">
        <v>6715.8</v>
      </c>
      <c r="AH443" s="35"/>
      <c r="AI443" s="36">
        <v>1000</v>
      </c>
      <c r="AJ443" s="36">
        <v>1000</v>
      </c>
      <c r="AK443" s="34">
        <v>1000</v>
      </c>
      <c r="AL443" s="10" t="s">
        <v>22</v>
      </c>
      <c r="AM443" s="8"/>
    </row>
    <row r="444" spans="1:39" ht="159" customHeight="1" x14ac:dyDescent="0.2">
      <c r="A444" s="5"/>
      <c r="B444" s="76">
        <v>400000000</v>
      </c>
      <c r="C444" s="76">
        <v>401000000</v>
      </c>
      <c r="D444" s="76">
        <v>401000000</v>
      </c>
      <c r="E444" s="76">
        <v>401000000</v>
      </c>
      <c r="F444" s="77">
        <v>401000052</v>
      </c>
      <c r="G444" s="6">
        <v>902</v>
      </c>
      <c r="H444" s="6">
        <v>4</v>
      </c>
      <c r="I444" s="77">
        <v>12</v>
      </c>
      <c r="J444" s="4" t="s">
        <v>892</v>
      </c>
      <c r="K444" s="6">
        <v>200</v>
      </c>
      <c r="L444" s="6"/>
      <c r="M444" s="6">
        <v>902123123</v>
      </c>
      <c r="N444" s="77" t="s">
        <v>888</v>
      </c>
      <c r="O444" s="6" t="s">
        <v>893</v>
      </c>
      <c r="P444" s="6" t="s">
        <v>885</v>
      </c>
      <c r="Q444" s="6" t="s">
        <v>884</v>
      </c>
      <c r="R444" s="6" t="s">
        <v>883</v>
      </c>
      <c r="S444" s="6">
        <v>200</v>
      </c>
      <c r="T444" s="6" t="s">
        <v>894</v>
      </c>
      <c r="U444" s="74">
        <v>401000052</v>
      </c>
      <c r="V444" s="72" t="s">
        <v>893</v>
      </c>
      <c r="W444" s="72" t="s">
        <v>885</v>
      </c>
      <c r="X444" s="72" t="s">
        <v>884</v>
      </c>
      <c r="Y444" s="72" t="s">
        <v>883</v>
      </c>
      <c r="Z444" s="73">
        <v>902</v>
      </c>
      <c r="AA444" s="41">
        <v>4</v>
      </c>
      <c r="AB444" s="41">
        <v>12</v>
      </c>
      <c r="AC444" s="42" t="s">
        <v>892</v>
      </c>
      <c r="AD444" s="73">
        <v>200</v>
      </c>
      <c r="AE444" s="43"/>
      <c r="AF444" s="44"/>
      <c r="AG444" s="45">
        <v>2149.1999999999998</v>
      </c>
      <c r="AH444" s="44"/>
      <c r="AI444" s="45">
        <v>0</v>
      </c>
      <c r="AJ444" s="45">
        <v>0</v>
      </c>
      <c r="AK444" s="45">
        <v>0</v>
      </c>
      <c r="AL444" s="7">
        <v>600</v>
      </c>
      <c r="AM444" s="8"/>
    </row>
    <row r="445" spans="1:39" ht="160.5" customHeight="1" x14ac:dyDescent="0.2">
      <c r="A445" s="5"/>
      <c r="B445" s="76">
        <v>400000000</v>
      </c>
      <c r="C445" s="76">
        <v>401000000</v>
      </c>
      <c r="D445" s="76">
        <v>401000000</v>
      </c>
      <c r="E445" s="76">
        <v>401000000</v>
      </c>
      <c r="F445" s="77">
        <v>401000052</v>
      </c>
      <c r="G445" s="6">
        <v>902</v>
      </c>
      <c r="H445" s="6">
        <v>4</v>
      </c>
      <c r="I445" s="77">
        <v>12</v>
      </c>
      <c r="J445" s="4" t="s">
        <v>889</v>
      </c>
      <c r="K445" s="6">
        <v>200</v>
      </c>
      <c r="L445" s="6"/>
      <c r="M445" s="6">
        <v>902541000</v>
      </c>
      <c r="N445" s="77" t="s">
        <v>888</v>
      </c>
      <c r="O445" s="6" t="s">
        <v>890</v>
      </c>
      <c r="P445" s="6" t="s">
        <v>885</v>
      </c>
      <c r="Q445" s="6" t="s">
        <v>884</v>
      </c>
      <c r="R445" s="6" t="s">
        <v>883</v>
      </c>
      <c r="S445" s="6">
        <v>200</v>
      </c>
      <c r="T445" s="6" t="s">
        <v>891</v>
      </c>
      <c r="U445" s="74">
        <v>401000052</v>
      </c>
      <c r="V445" s="72" t="s">
        <v>890</v>
      </c>
      <c r="W445" s="72" t="s">
        <v>885</v>
      </c>
      <c r="X445" s="72" t="s">
        <v>884</v>
      </c>
      <c r="Y445" s="72" t="s">
        <v>883</v>
      </c>
      <c r="Z445" s="73">
        <v>902</v>
      </c>
      <c r="AA445" s="41">
        <v>4</v>
      </c>
      <c r="AB445" s="41">
        <v>12</v>
      </c>
      <c r="AC445" s="42" t="s">
        <v>889</v>
      </c>
      <c r="AD445" s="73">
        <v>200</v>
      </c>
      <c r="AE445" s="43"/>
      <c r="AF445" s="44"/>
      <c r="AG445" s="45">
        <v>1000</v>
      </c>
      <c r="AH445" s="44"/>
      <c r="AI445" s="45">
        <v>1000</v>
      </c>
      <c r="AJ445" s="45">
        <v>1000</v>
      </c>
      <c r="AK445" s="45">
        <v>1000</v>
      </c>
      <c r="AL445" s="7">
        <v>600</v>
      </c>
      <c r="AM445" s="8"/>
    </row>
    <row r="446" spans="1:39" ht="164.25" customHeight="1" x14ac:dyDescent="0.2">
      <c r="A446" s="5"/>
      <c r="B446" s="76">
        <v>400000000</v>
      </c>
      <c r="C446" s="76">
        <v>401000000</v>
      </c>
      <c r="D446" s="76">
        <v>401000000</v>
      </c>
      <c r="E446" s="76">
        <v>401000000</v>
      </c>
      <c r="F446" s="77">
        <v>401000052</v>
      </c>
      <c r="G446" s="6">
        <v>902</v>
      </c>
      <c r="H446" s="6">
        <v>4</v>
      </c>
      <c r="I446" s="77">
        <v>12</v>
      </c>
      <c r="J446" s="4" t="s">
        <v>882</v>
      </c>
      <c r="K446" s="6">
        <v>200</v>
      </c>
      <c r="L446" s="6"/>
      <c r="M446" s="6">
        <v>902123421</v>
      </c>
      <c r="N446" s="77" t="s">
        <v>888</v>
      </c>
      <c r="O446" s="6" t="s">
        <v>886</v>
      </c>
      <c r="P446" s="6" t="s">
        <v>885</v>
      </c>
      <c r="Q446" s="6" t="s">
        <v>884</v>
      </c>
      <c r="R446" s="6" t="s">
        <v>883</v>
      </c>
      <c r="S446" s="6">
        <v>200</v>
      </c>
      <c r="T446" s="6" t="s">
        <v>887</v>
      </c>
      <c r="U446" s="74">
        <v>401000052</v>
      </c>
      <c r="V446" s="72" t="s">
        <v>886</v>
      </c>
      <c r="W446" s="72" t="s">
        <v>885</v>
      </c>
      <c r="X446" s="72" t="s">
        <v>884</v>
      </c>
      <c r="Y446" s="72" t="s">
        <v>883</v>
      </c>
      <c r="Z446" s="73">
        <v>902</v>
      </c>
      <c r="AA446" s="41">
        <v>4</v>
      </c>
      <c r="AB446" s="41">
        <v>12</v>
      </c>
      <c r="AC446" s="42" t="s">
        <v>882</v>
      </c>
      <c r="AD446" s="73">
        <v>200</v>
      </c>
      <c r="AE446" s="43"/>
      <c r="AF446" s="44"/>
      <c r="AG446" s="45">
        <v>3566.6</v>
      </c>
      <c r="AH446" s="44"/>
      <c r="AI446" s="45">
        <v>0</v>
      </c>
      <c r="AJ446" s="45">
        <v>0</v>
      </c>
      <c r="AK446" s="45">
        <v>0</v>
      </c>
      <c r="AL446" s="7">
        <v>600</v>
      </c>
      <c r="AM446" s="8"/>
    </row>
    <row r="447" spans="1:39" ht="56.25" customHeight="1" x14ac:dyDescent="0.2">
      <c r="A447" s="5"/>
      <c r="B447" s="94">
        <v>401000053</v>
      </c>
      <c r="C447" s="94"/>
      <c r="D447" s="94"/>
      <c r="E447" s="94"/>
      <c r="F447" s="94"/>
      <c r="G447" s="26">
        <v>902</v>
      </c>
      <c r="H447" s="95"/>
      <c r="I447" s="95"/>
      <c r="J447" s="95"/>
      <c r="K447" s="95"/>
      <c r="L447" s="95"/>
      <c r="M447" s="95"/>
      <c r="N447" s="27" t="s">
        <v>867</v>
      </c>
      <c r="O447" s="6" t="s">
        <v>865</v>
      </c>
      <c r="P447" s="6" t="s">
        <v>864</v>
      </c>
      <c r="Q447" s="6" t="s">
        <v>863</v>
      </c>
      <c r="R447" s="6" t="s">
        <v>862</v>
      </c>
      <c r="S447" s="6">
        <v>0</v>
      </c>
      <c r="T447" s="28"/>
      <c r="U447" s="37" t="s">
        <v>881</v>
      </c>
      <c r="V447" s="60" t="s">
        <v>867</v>
      </c>
      <c r="W447" s="60" t="s">
        <v>22</v>
      </c>
      <c r="X447" s="60" t="s">
        <v>22</v>
      </c>
      <c r="Y447" s="60" t="s">
        <v>22</v>
      </c>
      <c r="Z447" s="38" t="s">
        <v>22</v>
      </c>
      <c r="AA447" s="39" t="s">
        <v>22</v>
      </c>
      <c r="AB447" s="39" t="s">
        <v>22</v>
      </c>
      <c r="AC447" s="40" t="s">
        <v>22</v>
      </c>
      <c r="AD447" s="38" t="s">
        <v>22</v>
      </c>
      <c r="AE447" s="96"/>
      <c r="AF447" s="97"/>
      <c r="AG447" s="34">
        <v>47211.5</v>
      </c>
      <c r="AH447" s="35"/>
      <c r="AI447" s="36">
        <v>47211.5</v>
      </c>
      <c r="AJ447" s="36">
        <v>47211.5</v>
      </c>
      <c r="AK447" s="34">
        <v>47211.5</v>
      </c>
      <c r="AL447" s="10" t="s">
        <v>22</v>
      </c>
      <c r="AM447" s="8"/>
    </row>
    <row r="448" spans="1:39" ht="375.75" customHeight="1" x14ac:dyDescent="0.2">
      <c r="A448" s="5"/>
      <c r="B448" s="76">
        <v>400000000</v>
      </c>
      <c r="C448" s="76">
        <v>401000000</v>
      </c>
      <c r="D448" s="76">
        <v>401000000</v>
      </c>
      <c r="E448" s="76">
        <v>401000000</v>
      </c>
      <c r="F448" s="77">
        <v>401000053</v>
      </c>
      <c r="G448" s="6">
        <v>902</v>
      </c>
      <c r="H448" s="6">
        <v>1</v>
      </c>
      <c r="I448" s="77">
        <v>13</v>
      </c>
      <c r="J448" s="4" t="s">
        <v>877</v>
      </c>
      <c r="K448" s="6">
        <v>200</v>
      </c>
      <c r="L448" s="6"/>
      <c r="M448" s="6">
        <v>902120002</v>
      </c>
      <c r="N448" s="77" t="s">
        <v>867</v>
      </c>
      <c r="O448" s="6" t="s">
        <v>872</v>
      </c>
      <c r="P448" s="6" t="s">
        <v>871</v>
      </c>
      <c r="Q448" s="6" t="s">
        <v>875</v>
      </c>
      <c r="R448" s="6" t="s">
        <v>869</v>
      </c>
      <c r="S448" s="6">
        <v>200</v>
      </c>
      <c r="T448" s="6" t="s">
        <v>876</v>
      </c>
      <c r="U448" s="74">
        <v>401000053</v>
      </c>
      <c r="V448" s="72" t="s">
        <v>872</v>
      </c>
      <c r="W448" s="72" t="s">
        <v>871</v>
      </c>
      <c r="X448" s="72" t="s">
        <v>875</v>
      </c>
      <c r="Y448" s="72" t="s">
        <v>869</v>
      </c>
      <c r="Z448" s="73">
        <v>902</v>
      </c>
      <c r="AA448" s="41">
        <v>1</v>
      </c>
      <c r="AB448" s="41">
        <v>13</v>
      </c>
      <c r="AC448" s="42" t="s">
        <v>877</v>
      </c>
      <c r="AD448" s="73">
        <v>200</v>
      </c>
      <c r="AE448" s="43"/>
      <c r="AF448" s="44"/>
      <c r="AG448" s="45">
        <v>234.5</v>
      </c>
      <c r="AH448" s="44"/>
      <c r="AI448" s="45">
        <v>234.5</v>
      </c>
      <c r="AJ448" s="45">
        <v>234.5</v>
      </c>
      <c r="AK448" s="45">
        <v>234.5</v>
      </c>
      <c r="AL448" s="7">
        <v>600</v>
      </c>
      <c r="AM448" s="8"/>
    </row>
    <row r="449" spans="1:39" ht="374.25" customHeight="1" x14ac:dyDescent="0.2">
      <c r="A449" s="5"/>
      <c r="B449" s="76">
        <v>400000000</v>
      </c>
      <c r="C449" s="76">
        <v>401000000</v>
      </c>
      <c r="D449" s="76">
        <v>401000000</v>
      </c>
      <c r="E449" s="76">
        <v>401000000</v>
      </c>
      <c r="F449" s="77">
        <v>401000053</v>
      </c>
      <c r="G449" s="6">
        <v>902</v>
      </c>
      <c r="H449" s="6">
        <v>1</v>
      </c>
      <c r="I449" s="77">
        <v>13</v>
      </c>
      <c r="J449" s="4" t="s">
        <v>877</v>
      </c>
      <c r="K449" s="6">
        <v>600</v>
      </c>
      <c r="L449" s="6"/>
      <c r="M449" s="6">
        <v>902120001</v>
      </c>
      <c r="N449" s="77" t="s">
        <v>867</v>
      </c>
      <c r="O449" s="6" t="s">
        <v>879</v>
      </c>
      <c r="P449" s="6" t="s">
        <v>871</v>
      </c>
      <c r="Q449" s="6" t="s">
        <v>878</v>
      </c>
      <c r="R449" s="6" t="s">
        <v>869</v>
      </c>
      <c r="S449" s="6">
        <v>600</v>
      </c>
      <c r="T449" s="6" t="s">
        <v>880</v>
      </c>
      <c r="U449" s="74">
        <v>401000053</v>
      </c>
      <c r="V449" s="72" t="s">
        <v>879</v>
      </c>
      <c r="W449" s="72" t="s">
        <v>871</v>
      </c>
      <c r="X449" s="72" t="s">
        <v>878</v>
      </c>
      <c r="Y449" s="72" t="s">
        <v>869</v>
      </c>
      <c r="Z449" s="73">
        <v>902</v>
      </c>
      <c r="AA449" s="41">
        <v>1</v>
      </c>
      <c r="AB449" s="41">
        <v>13</v>
      </c>
      <c r="AC449" s="42" t="s">
        <v>877</v>
      </c>
      <c r="AD449" s="73">
        <v>600</v>
      </c>
      <c r="AE449" s="43"/>
      <c r="AF449" s="44"/>
      <c r="AG449" s="45">
        <v>716.4</v>
      </c>
      <c r="AH449" s="44"/>
      <c r="AI449" s="45">
        <v>716.4</v>
      </c>
      <c r="AJ449" s="45">
        <v>716.4</v>
      </c>
      <c r="AK449" s="45">
        <v>716.4</v>
      </c>
      <c r="AL449" s="7">
        <v>600</v>
      </c>
      <c r="AM449" s="8"/>
    </row>
    <row r="450" spans="1:39" ht="375" customHeight="1" x14ac:dyDescent="0.2">
      <c r="A450" s="5"/>
      <c r="B450" s="76">
        <v>400000000</v>
      </c>
      <c r="C450" s="76">
        <v>401000000</v>
      </c>
      <c r="D450" s="76">
        <v>401000000</v>
      </c>
      <c r="E450" s="76">
        <v>401000000</v>
      </c>
      <c r="F450" s="77">
        <v>401000053</v>
      </c>
      <c r="G450" s="6">
        <v>902</v>
      </c>
      <c r="H450" s="6">
        <v>1</v>
      </c>
      <c r="I450" s="77">
        <v>13</v>
      </c>
      <c r="J450" s="4" t="s">
        <v>874</v>
      </c>
      <c r="K450" s="6">
        <v>600</v>
      </c>
      <c r="L450" s="6"/>
      <c r="M450" s="6">
        <v>902255002</v>
      </c>
      <c r="N450" s="77" t="s">
        <v>867</v>
      </c>
      <c r="O450" s="6" t="s">
        <v>872</v>
      </c>
      <c r="P450" s="6" t="s">
        <v>871</v>
      </c>
      <c r="Q450" s="6" t="s">
        <v>875</v>
      </c>
      <c r="R450" s="6" t="s">
        <v>869</v>
      </c>
      <c r="S450" s="6">
        <v>600</v>
      </c>
      <c r="T450" s="6" t="s">
        <v>876</v>
      </c>
      <c r="U450" s="74">
        <v>401000053</v>
      </c>
      <c r="V450" s="72" t="s">
        <v>872</v>
      </c>
      <c r="W450" s="72" t="s">
        <v>871</v>
      </c>
      <c r="X450" s="72" t="s">
        <v>875</v>
      </c>
      <c r="Y450" s="72" t="s">
        <v>869</v>
      </c>
      <c r="Z450" s="73">
        <v>902</v>
      </c>
      <c r="AA450" s="41">
        <v>1</v>
      </c>
      <c r="AB450" s="41">
        <v>13</v>
      </c>
      <c r="AC450" s="42" t="s">
        <v>874</v>
      </c>
      <c r="AD450" s="73">
        <v>600</v>
      </c>
      <c r="AE450" s="43"/>
      <c r="AF450" s="44"/>
      <c r="AG450" s="45">
        <v>800</v>
      </c>
      <c r="AH450" s="44"/>
      <c r="AI450" s="45">
        <v>800</v>
      </c>
      <c r="AJ450" s="45">
        <v>800</v>
      </c>
      <c r="AK450" s="45">
        <v>800</v>
      </c>
      <c r="AL450" s="7">
        <v>600</v>
      </c>
      <c r="AM450" s="8"/>
    </row>
    <row r="451" spans="1:39" ht="373.5" customHeight="1" x14ac:dyDescent="0.2">
      <c r="A451" s="5"/>
      <c r="B451" s="76">
        <v>400000000</v>
      </c>
      <c r="C451" s="76">
        <v>401000000</v>
      </c>
      <c r="D451" s="76">
        <v>401000000</v>
      </c>
      <c r="E451" s="76">
        <v>401000000</v>
      </c>
      <c r="F451" s="77">
        <v>401000053</v>
      </c>
      <c r="G451" s="6">
        <v>902</v>
      </c>
      <c r="H451" s="6">
        <v>1</v>
      </c>
      <c r="I451" s="77">
        <v>13</v>
      </c>
      <c r="J451" s="4" t="s">
        <v>868</v>
      </c>
      <c r="K451" s="6">
        <v>600</v>
      </c>
      <c r="L451" s="6"/>
      <c r="M451" s="6">
        <v>902246003</v>
      </c>
      <c r="N451" s="77" t="s">
        <v>867</v>
      </c>
      <c r="O451" s="6" t="s">
        <v>872</v>
      </c>
      <c r="P451" s="6" t="s">
        <v>871</v>
      </c>
      <c r="Q451" s="6" t="s">
        <v>870</v>
      </c>
      <c r="R451" s="6" t="s">
        <v>869</v>
      </c>
      <c r="S451" s="6">
        <v>600</v>
      </c>
      <c r="T451" s="6" t="s">
        <v>873</v>
      </c>
      <c r="U451" s="74">
        <v>401000053</v>
      </c>
      <c r="V451" s="72" t="s">
        <v>872</v>
      </c>
      <c r="W451" s="72" t="s">
        <v>871</v>
      </c>
      <c r="X451" s="72" t="s">
        <v>870</v>
      </c>
      <c r="Y451" s="72" t="s">
        <v>869</v>
      </c>
      <c r="Z451" s="73">
        <v>902</v>
      </c>
      <c r="AA451" s="41">
        <v>1</v>
      </c>
      <c r="AB451" s="41">
        <v>13</v>
      </c>
      <c r="AC451" s="42" t="s">
        <v>868</v>
      </c>
      <c r="AD451" s="73">
        <v>600</v>
      </c>
      <c r="AE451" s="43"/>
      <c r="AF451" s="44"/>
      <c r="AG451" s="45">
        <v>40460.6</v>
      </c>
      <c r="AH451" s="44"/>
      <c r="AI451" s="45">
        <v>40460.6</v>
      </c>
      <c r="AJ451" s="45">
        <v>40460.6</v>
      </c>
      <c r="AK451" s="45">
        <v>40460.6</v>
      </c>
      <c r="AL451" s="7">
        <v>600</v>
      </c>
      <c r="AM451" s="8"/>
    </row>
    <row r="452" spans="1:39" ht="99.75" customHeight="1" x14ac:dyDescent="0.2">
      <c r="A452" s="5"/>
      <c r="B452" s="76">
        <v>400000000</v>
      </c>
      <c r="C452" s="76">
        <v>401000000</v>
      </c>
      <c r="D452" s="76">
        <v>401000000</v>
      </c>
      <c r="E452" s="76">
        <v>401000000</v>
      </c>
      <c r="F452" s="77">
        <v>401000053</v>
      </c>
      <c r="G452" s="6">
        <v>902</v>
      </c>
      <c r="H452" s="6">
        <v>1</v>
      </c>
      <c r="I452" s="77">
        <v>13</v>
      </c>
      <c r="J452" s="4" t="s">
        <v>861</v>
      </c>
      <c r="K452" s="6">
        <v>600</v>
      </c>
      <c r="L452" s="6"/>
      <c r="M452" s="6">
        <v>902128001</v>
      </c>
      <c r="N452" s="77" t="s">
        <v>867</v>
      </c>
      <c r="O452" s="6" t="s">
        <v>865</v>
      </c>
      <c r="P452" s="6" t="s">
        <v>864</v>
      </c>
      <c r="Q452" s="6" t="s">
        <v>863</v>
      </c>
      <c r="R452" s="6" t="s">
        <v>862</v>
      </c>
      <c r="S452" s="6">
        <v>600</v>
      </c>
      <c r="T452" s="6" t="s">
        <v>866</v>
      </c>
      <c r="U452" s="74">
        <v>401000053</v>
      </c>
      <c r="V452" s="72" t="s">
        <v>865</v>
      </c>
      <c r="W452" s="72" t="s">
        <v>864</v>
      </c>
      <c r="X452" s="72" t="s">
        <v>863</v>
      </c>
      <c r="Y452" s="72" t="s">
        <v>862</v>
      </c>
      <c r="Z452" s="73">
        <v>902</v>
      </c>
      <c r="AA452" s="41">
        <v>1</v>
      </c>
      <c r="AB452" s="41">
        <v>13</v>
      </c>
      <c r="AC452" s="42" t="s">
        <v>861</v>
      </c>
      <c r="AD452" s="73">
        <v>600</v>
      </c>
      <c r="AE452" s="43"/>
      <c r="AF452" s="44"/>
      <c r="AG452" s="45">
        <v>5000</v>
      </c>
      <c r="AH452" s="44"/>
      <c r="AI452" s="45">
        <v>5000</v>
      </c>
      <c r="AJ452" s="45">
        <v>5000</v>
      </c>
      <c r="AK452" s="45">
        <v>5000</v>
      </c>
      <c r="AL452" s="7">
        <v>600</v>
      </c>
      <c r="AM452" s="8"/>
    </row>
    <row r="453" spans="1:39" ht="47.25" customHeight="1" x14ac:dyDescent="0.2">
      <c r="A453" s="5"/>
      <c r="B453" s="94">
        <v>401000054</v>
      </c>
      <c r="C453" s="94"/>
      <c r="D453" s="94"/>
      <c r="E453" s="94"/>
      <c r="F453" s="94"/>
      <c r="G453" s="26">
        <v>992</v>
      </c>
      <c r="H453" s="95"/>
      <c r="I453" s="95"/>
      <c r="J453" s="95"/>
      <c r="K453" s="95"/>
      <c r="L453" s="95"/>
      <c r="M453" s="95"/>
      <c r="N453" s="27" t="s">
        <v>823</v>
      </c>
      <c r="O453" s="6" t="s">
        <v>822</v>
      </c>
      <c r="P453" s="6" t="s">
        <v>821</v>
      </c>
      <c r="Q453" s="6" t="s">
        <v>820</v>
      </c>
      <c r="R453" s="6" t="s">
        <v>403</v>
      </c>
      <c r="S453" s="6">
        <v>0</v>
      </c>
      <c r="T453" s="28"/>
      <c r="U453" s="37" t="s">
        <v>860</v>
      </c>
      <c r="V453" s="60" t="s">
        <v>823</v>
      </c>
      <c r="W453" s="60" t="s">
        <v>22</v>
      </c>
      <c r="X453" s="60" t="s">
        <v>22</v>
      </c>
      <c r="Y453" s="60" t="s">
        <v>22</v>
      </c>
      <c r="Z453" s="38" t="s">
        <v>22</v>
      </c>
      <c r="AA453" s="39" t="s">
        <v>22</v>
      </c>
      <c r="AB453" s="39" t="s">
        <v>22</v>
      </c>
      <c r="AC453" s="40" t="s">
        <v>22</v>
      </c>
      <c r="AD453" s="38" t="s">
        <v>22</v>
      </c>
      <c r="AE453" s="96"/>
      <c r="AF453" s="97"/>
      <c r="AG453" s="34">
        <v>51498.1</v>
      </c>
      <c r="AH453" s="35"/>
      <c r="AI453" s="36">
        <v>63643.6</v>
      </c>
      <c r="AJ453" s="36">
        <v>65728.800000000003</v>
      </c>
      <c r="AK453" s="34">
        <v>65776.3</v>
      </c>
      <c r="AL453" s="10" t="s">
        <v>22</v>
      </c>
      <c r="AM453" s="8"/>
    </row>
    <row r="454" spans="1:39" ht="27" customHeight="1" x14ac:dyDescent="0.2">
      <c r="A454" s="5"/>
      <c r="B454" s="76">
        <v>400000000</v>
      </c>
      <c r="C454" s="76">
        <v>401000000</v>
      </c>
      <c r="D454" s="76">
        <v>401000000</v>
      </c>
      <c r="E454" s="76">
        <v>401000000</v>
      </c>
      <c r="F454" s="77">
        <v>401000054</v>
      </c>
      <c r="G454" s="6">
        <v>934</v>
      </c>
      <c r="H454" s="6">
        <v>7</v>
      </c>
      <c r="I454" s="77">
        <v>7</v>
      </c>
      <c r="J454" s="4" t="s">
        <v>824</v>
      </c>
      <c r="K454" s="6">
        <v>200</v>
      </c>
      <c r="L454" s="6"/>
      <c r="M454" s="6">
        <v>934243001</v>
      </c>
      <c r="N454" s="77" t="s">
        <v>823</v>
      </c>
      <c r="O454" s="6" t="s">
        <v>822</v>
      </c>
      <c r="P454" s="6" t="s">
        <v>821</v>
      </c>
      <c r="Q454" s="6" t="s">
        <v>820</v>
      </c>
      <c r="R454" s="6" t="s">
        <v>403</v>
      </c>
      <c r="S454" s="6">
        <v>200</v>
      </c>
      <c r="T454" s="6" t="s">
        <v>846</v>
      </c>
      <c r="U454" s="98">
        <v>401000054</v>
      </c>
      <c r="V454" s="93" t="s">
        <v>822</v>
      </c>
      <c r="W454" s="93" t="s">
        <v>821</v>
      </c>
      <c r="X454" s="93" t="s">
        <v>820</v>
      </c>
      <c r="Y454" s="93" t="s">
        <v>403</v>
      </c>
      <c r="Z454" s="80">
        <v>934</v>
      </c>
      <c r="AA454" s="41">
        <v>7</v>
      </c>
      <c r="AB454" s="41">
        <v>7</v>
      </c>
      <c r="AC454" s="42" t="s">
        <v>824</v>
      </c>
      <c r="AD454" s="73">
        <v>200</v>
      </c>
      <c r="AE454" s="43"/>
      <c r="AF454" s="44"/>
      <c r="AG454" s="45">
        <v>683</v>
      </c>
      <c r="AH454" s="44"/>
      <c r="AI454" s="45">
        <v>658.6</v>
      </c>
      <c r="AJ454" s="45">
        <v>658.6</v>
      </c>
      <c r="AK454" s="45">
        <v>658.6</v>
      </c>
      <c r="AL454" s="7">
        <v>600</v>
      </c>
      <c r="AM454" s="8"/>
    </row>
    <row r="455" spans="1:39" ht="32.25" customHeight="1" x14ac:dyDescent="0.2">
      <c r="A455" s="5"/>
      <c r="B455" s="76">
        <v>400000000</v>
      </c>
      <c r="C455" s="76">
        <v>401000000</v>
      </c>
      <c r="D455" s="76">
        <v>401000000</v>
      </c>
      <c r="E455" s="76">
        <v>401000000</v>
      </c>
      <c r="F455" s="77">
        <v>401000054</v>
      </c>
      <c r="G455" s="6">
        <v>934</v>
      </c>
      <c r="H455" s="6">
        <v>7</v>
      </c>
      <c r="I455" s="77">
        <v>7</v>
      </c>
      <c r="J455" s="4" t="s">
        <v>819</v>
      </c>
      <c r="K455" s="6">
        <v>200</v>
      </c>
      <c r="L455" s="6"/>
      <c r="M455" s="6">
        <v>934243002</v>
      </c>
      <c r="N455" s="77" t="s">
        <v>823</v>
      </c>
      <c r="O455" s="6" t="s">
        <v>822</v>
      </c>
      <c r="P455" s="6" t="s">
        <v>821</v>
      </c>
      <c r="Q455" s="6" t="s">
        <v>820</v>
      </c>
      <c r="R455" s="6" t="s">
        <v>403</v>
      </c>
      <c r="S455" s="6">
        <v>200</v>
      </c>
      <c r="T455" s="6" t="s">
        <v>846</v>
      </c>
      <c r="U455" s="98"/>
      <c r="V455" s="93"/>
      <c r="W455" s="93"/>
      <c r="X455" s="93"/>
      <c r="Y455" s="93"/>
      <c r="Z455" s="80"/>
      <c r="AA455" s="41">
        <v>7</v>
      </c>
      <c r="AB455" s="41">
        <v>7</v>
      </c>
      <c r="AC455" s="42" t="s">
        <v>819</v>
      </c>
      <c r="AD455" s="73">
        <v>200</v>
      </c>
      <c r="AE455" s="43"/>
      <c r="AF455" s="44"/>
      <c r="AG455" s="45">
        <v>2214</v>
      </c>
      <c r="AH455" s="44"/>
      <c r="AI455" s="45">
        <v>1764</v>
      </c>
      <c r="AJ455" s="45">
        <v>3602.7</v>
      </c>
      <c r="AK455" s="45">
        <v>3602.7</v>
      </c>
      <c r="AL455" s="7">
        <v>600</v>
      </c>
      <c r="AM455" s="8"/>
    </row>
    <row r="456" spans="1:39" ht="24.75" customHeight="1" x14ac:dyDescent="0.2">
      <c r="A456" s="5"/>
      <c r="B456" s="76">
        <v>400000000</v>
      </c>
      <c r="C456" s="76">
        <v>401000000</v>
      </c>
      <c r="D456" s="76">
        <v>401000000</v>
      </c>
      <c r="E456" s="76">
        <v>401000000</v>
      </c>
      <c r="F456" s="77">
        <v>401000054</v>
      </c>
      <c r="G456" s="6">
        <v>934</v>
      </c>
      <c r="H456" s="6">
        <v>7</v>
      </c>
      <c r="I456" s="77">
        <v>7</v>
      </c>
      <c r="J456" s="4" t="s">
        <v>858</v>
      </c>
      <c r="K456" s="6">
        <v>200</v>
      </c>
      <c r="L456" s="6"/>
      <c r="M456" s="6">
        <v>934243003</v>
      </c>
      <c r="N456" s="77" t="s">
        <v>823</v>
      </c>
      <c r="O456" s="6" t="s">
        <v>822</v>
      </c>
      <c r="P456" s="6" t="s">
        <v>821</v>
      </c>
      <c r="Q456" s="6" t="s">
        <v>820</v>
      </c>
      <c r="R456" s="6" t="s">
        <v>403</v>
      </c>
      <c r="S456" s="6">
        <v>200</v>
      </c>
      <c r="T456" s="6" t="s">
        <v>846</v>
      </c>
      <c r="U456" s="98"/>
      <c r="V456" s="93"/>
      <c r="W456" s="93"/>
      <c r="X456" s="93"/>
      <c r="Y456" s="93"/>
      <c r="Z456" s="80"/>
      <c r="AA456" s="41">
        <v>7</v>
      </c>
      <c r="AB456" s="41">
        <v>7</v>
      </c>
      <c r="AC456" s="42" t="s">
        <v>858</v>
      </c>
      <c r="AD456" s="73">
        <v>200</v>
      </c>
      <c r="AE456" s="43"/>
      <c r="AF456" s="44"/>
      <c r="AG456" s="45">
        <v>1205</v>
      </c>
      <c r="AH456" s="44"/>
      <c r="AI456" s="45">
        <v>493.3</v>
      </c>
      <c r="AJ456" s="45">
        <v>493.3</v>
      </c>
      <c r="AK456" s="45">
        <v>493.3</v>
      </c>
      <c r="AL456" s="7">
        <v>600</v>
      </c>
      <c r="AM456" s="8"/>
    </row>
    <row r="457" spans="1:39" ht="24.75" customHeight="1" x14ac:dyDescent="0.2">
      <c r="A457" s="5"/>
      <c r="B457" s="76">
        <v>400000000</v>
      </c>
      <c r="C457" s="76">
        <v>401000000</v>
      </c>
      <c r="D457" s="76">
        <v>401000000</v>
      </c>
      <c r="E457" s="76">
        <v>401000000</v>
      </c>
      <c r="F457" s="77">
        <v>401000054</v>
      </c>
      <c r="G457" s="6">
        <v>934</v>
      </c>
      <c r="H457" s="6">
        <v>7</v>
      </c>
      <c r="I457" s="77">
        <v>7</v>
      </c>
      <c r="J457" s="4" t="s">
        <v>858</v>
      </c>
      <c r="K457" s="6">
        <v>300</v>
      </c>
      <c r="L457" s="6"/>
      <c r="M457" s="6">
        <v>934243016</v>
      </c>
      <c r="N457" s="77" t="s">
        <v>823</v>
      </c>
      <c r="O457" s="6" t="s">
        <v>822</v>
      </c>
      <c r="P457" s="6" t="s">
        <v>821</v>
      </c>
      <c r="Q457" s="6" t="s">
        <v>820</v>
      </c>
      <c r="R457" s="6" t="s">
        <v>403</v>
      </c>
      <c r="S457" s="6">
        <v>300</v>
      </c>
      <c r="T457" s="6" t="s">
        <v>846</v>
      </c>
      <c r="U457" s="98"/>
      <c r="V457" s="93"/>
      <c r="W457" s="93"/>
      <c r="X457" s="93"/>
      <c r="Y457" s="93"/>
      <c r="Z457" s="80"/>
      <c r="AA457" s="41">
        <v>7</v>
      </c>
      <c r="AB457" s="41">
        <v>7</v>
      </c>
      <c r="AC457" s="42" t="s">
        <v>858</v>
      </c>
      <c r="AD457" s="73">
        <v>300</v>
      </c>
      <c r="AE457" s="43"/>
      <c r="AF457" s="44"/>
      <c r="AG457" s="45">
        <v>1000</v>
      </c>
      <c r="AH457" s="44"/>
      <c r="AI457" s="45">
        <v>1000</v>
      </c>
      <c r="AJ457" s="45">
        <v>1000</v>
      </c>
      <c r="AK457" s="45">
        <v>1000</v>
      </c>
      <c r="AL457" s="7">
        <v>600</v>
      </c>
      <c r="AM457" s="8"/>
    </row>
    <row r="458" spans="1:39" ht="96.75" customHeight="1" x14ac:dyDescent="0.2">
      <c r="A458" s="5"/>
      <c r="B458" s="76">
        <v>400000000</v>
      </c>
      <c r="C458" s="76">
        <v>401000000</v>
      </c>
      <c r="D458" s="76">
        <v>401000000</v>
      </c>
      <c r="E458" s="76">
        <v>401000000</v>
      </c>
      <c r="F458" s="77">
        <v>401000054</v>
      </c>
      <c r="G458" s="6">
        <v>934</v>
      </c>
      <c r="H458" s="6">
        <v>7</v>
      </c>
      <c r="I458" s="77">
        <v>7</v>
      </c>
      <c r="J458" s="4" t="s">
        <v>855</v>
      </c>
      <c r="K458" s="6">
        <v>200</v>
      </c>
      <c r="L458" s="6"/>
      <c r="M458" s="6">
        <v>934242002</v>
      </c>
      <c r="N458" s="77" t="s">
        <v>823</v>
      </c>
      <c r="O458" s="6" t="s">
        <v>856</v>
      </c>
      <c r="P458" s="6" t="s">
        <v>821</v>
      </c>
      <c r="Q458" s="6" t="s">
        <v>820</v>
      </c>
      <c r="R458" s="6" t="s">
        <v>403</v>
      </c>
      <c r="S458" s="6">
        <v>200</v>
      </c>
      <c r="T458" s="6" t="s">
        <v>857</v>
      </c>
      <c r="U458" s="74">
        <v>401000054</v>
      </c>
      <c r="V458" s="72" t="s">
        <v>856</v>
      </c>
      <c r="W458" s="72" t="s">
        <v>821</v>
      </c>
      <c r="X458" s="72" t="s">
        <v>820</v>
      </c>
      <c r="Y458" s="72" t="s">
        <v>403</v>
      </c>
      <c r="Z458" s="73">
        <v>934</v>
      </c>
      <c r="AA458" s="41">
        <v>7</v>
      </c>
      <c r="AB458" s="41">
        <v>7</v>
      </c>
      <c r="AC458" s="42" t="s">
        <v>855</v>
      </c>
      <c r="AD458" s="73">
        <v>200</v>
      </c>
      <c r="AE458" s="43"/>
      <c r="AF458" s="44"/>
      <c r="AG458" s="45">
        <v>328.3</v>
      </c>
      <c r="AH458" s="44"/>
      <c r="AI458" s="45">
        <v>64.400000000000006</v>
      </c>
      <c r="AJ458" s="45">
        <v>64.400000000000006</v>
      </c>
      <c r="AK458" s="45">
        <v>64.400000000000006</v>
      </c>
      <c r="AL458" s="7">
        <v>600</v>
      </c>
      <c r="AM458" s="8"/>
    </row>
    <row r="459" spans="1:39" ht="139.5" customHeight="1" x14ac:dyDescent="0.2">
      <c r="A459" s="5"/>
      <c r="B459" s="76">
        <v>400000000</v>
      </c>
      <c r="C459" s="76">
        <v>401000000</v>
      </c>
      <c r="D459" s="76">
        <v>401000000</v>
      </c>
      <c r="E459" s="76">
        <v>401000000</v>
      </c>
      <c r="F459" s="77">
        <v>401000054</v>
      </c>
      <c r="G459" s="6">
        <v>934</v>
      </c>
      <c r="H459" s="6">
        <v>7</v>
      </c>
      <c r="I459" s="77">
        <v>7</v>
      </c>
      <c r="J459" s="4" t="s">
        <v>847</v>
      </c>
      <c r="K459" s="6">
        <v>100</v>
      </c>
      <c r="L459" s="6"/>
      <c r="M459" s="6">
        <v>934243004</v>
      </c>
      <c r="N459" s="77" t="s">
        <v>823</v>
      </c>
      <c r="O459" s="6" t="s">
        <v>850</v>
      </c>
      <c r="P459" s="6" t="s">
        <v>853</v>
      </c>
      <c r="Q459" s="6" t="s">
        <v>852</v>
      </c>
      <c r="R459" s="6" t="s">
        <v>851</v>
      </c>
      <c r="S459" s="6">
        <v>100</v>
      </c>
      <c r="T459" s="6" t="s">
        <v>854</v>
      </c>
      <c r="U459" s="74">
        <v>401000054</v>
      </c>
      <c r="V459" s="72" t="s">
        <v>850</v>
      </c>
      <c r="W459" s="72" t="s">
        <v>853</v>
      </c>
      <c r="X459" s="72" t="s">
        <v>852</v>
      </c>
      <c r="Y459" s="72" t="s">
        <v>851</v>
      </c>
      <c r="Z459" s="73">
        <v>934</v>
      </c>
      <c r="AA459" s="41">
        <v>7</v>
      </c>
      <c r="AB459" s="41">
        <v>7</v>
      </c>
      <c r="AC459" s="42" t="s">
        <v>847</v>
      </c>
      <c r="AD459" s="73">
        <v>100</v>
      </c>
      <c r="AE459" s="43"/>
      <c r="AF459" s="44"/>
      <c r="AG459" s="45">
        <v>31395.1</v>
      </c>
      <c r="AH459" s="44"/>
      <c r="AI459" s="45">
        <v>45967</v>
      </c>
      <c r="AJ459" s="45">
        <v>45967</v>
      </c>
      <c r="AK459" s="45">
        <v>45967</v>
      </c>
      <c r="AL459" s="7">
        <v>600</v>
      </c>
      <c r="AM459" s="8"/>
    </row>
    <row r="460" spans="1:39" ht="57" customHeight="1" x14ac:dyDescent="0.2">
      <c r="A460" s="5"/>
      <c r="B460" s="76">
        <v>400000000</v>
      </c>
      <c r="C460" s="76">
        <v>401000000</v>
      </c>
      <c r="D460" s="76">
        <v>401000000</v>
      </c>
      <c r="E460" s="76">
        <v>401000000</v>
      </c>
      <c r="F460" s="77">
        <v>401000054</v>
      </c>
      <c r="G460" s="6">
        <v>934</v>
      </c>
      <c r="H460" s="6">
        <v>7</v>
      </c>
      <c r="I460" s="77">
        <v>7</v>
      </c>
      <c r="J460" s="4" t="s">
        <v>847</v>
      </c>
      <c r="K460" s="6">
        <v>200</v>
      </c>
      <c r="L460" s="6"/>
      <c r="M460" s="6">
        <v>934243005</v>
      </c>
      <c r="N460" s="77" t="s">
        <v>823</v>
      </c>
      <c r="O460" s="6" t="s">
        <v>850</v>
      </c>
      <c r="P460" s="6" t="s">
        <v>821</v>
      </c>
      <c r="Q460" s="6" t="s">
        <v>849</v>
      </c>
      <c r="R460" s="6" t="s">
        <v>403</v>
      </c>
      <c r="S460" s="6">
        <v>200</v>
      </c>
      <c r="T460" s="6" t="s">
        <v>848</v>
      </c>
      <c r="U460" s="98">
        <v>401000054</v>
      </c>
      <c r="V460" s="93" t="s">
        <v>850</v>
      </c>
      <c r="W460" s="93" t="s">
        <v>821</v>
      </c>
      <c r="X460" s="93" t="s">
        <v>849</v>
      </c>
      <c r="Y460" s="93" t="s">
        <v>403</v>
      </c>
      <c r="Z460" s="80">
        <v>934</v>
      </c>
      <c r="AA460" s="41">
        <v>7</v>
      </c>
      <c r="AB460" s="41">
        <v>7</v>
      </c>
      <c r="AC460" s="42" t="s">
        <v>847</v>
      </c>
      <c r="AD460" s="73">
        <v>200</v>
      </c>
      <c r="AE460" s="43"/>
      <c r="AF460" s="44"/>
      <c r="AG460" s="45">
        <v>2509.3000000000002</v>
      </c>
      <c r="AH460" s="44"/>
      <c r="AI460" s="45">
        <v>2249.3000000000002</v>
      </c>
      <c r="AJ460" s="45">
        <v>2284.9</v>
      </c>
      <c r="AK460" s="45">
        <v>2321.9</v>
      </c>
      <c r="AL460" s="7">
        <v>600</v>
      </c>
      <c r="AM460" s="8"/>
    </row>
    <row r="461" spans="1:39" ht="44.25" customHeight="1" x14ac:dyDescent="0.2">
      <c r="A461" s="5"/>
      <c r="B461" s="76">
        <v>400000000</v>
      </c>
      <c r="C461" s="76">
        <v>401000000</v>
      </c>
      <c r="D461" s="76">
        <v>401000000</v>
      </c>
      <c r="E461" s="76">
        <v>401000000</v>
      </c>
      <c r="F461" s="77">
        <v>401000054</v>
      </c>
      <c r="G461" s="6">
        <v>934</v>
      </c>
      <c r="H461" s="6">
        <v>7</v>
      </c>
      <c r="I461" s="77">
        <v>7</v>
      </c>
      <c r="J461" s="4" t="s">
        <v>847</v>
      </c>
      <c r="K461" s="6">
        <v>800</v>
      </c>
      <c r="L461" s="6"/>
      <c r="M461" s="6">
        <v>934243006</v>
      </c>
      <c r="N461" s="77" t="s">
        <v>823</v>
      </c>
      <c r="O461" s="6" t="s">
        <v>850</v>
      </c>
      <c r="P461" s="6" t="s">
        <v>821</v>
      </c>
      <c r="Q461" s="6" t="s">
        <v>849</v>
      </c>
      <c r="R461" s="6" t="s">
        <v>403</v>
      </c>
      <c r="S461" s="6">
        <v>800</v>
      </c>
      <c r="T461" s="6" t="s">
        <v>848</v>
      </c>
      <c r="U461" s="98"/>
      <c r="V461" s="93"/>
      <c r="W461" s="93"/>
      <c r="X461" s="93"/>
      <c r="Y461" s="93"/>
      <c r="Z461" s="80"/>
      <c r="AA461" s="41">
        <v>7</v>
      </c>
      <c r="AB461" s="41">
        <v>7</v>
      </c>
      <c r="AC461" s="42" t="s">
        <v>847</v>
      </c>
      <c r="AD461" s="73">
        <v>800</v>
      </c>
      <c r="AE461" s="43"/>
      <c r="AF461" s="44"/>
      <c r="AG461" s="45">
        <v>101.6</v>
      </c>
      <c r="AH461" s="44"/>
      <c r="AI461" s="45">
        <v>94.6</v>
      </c>
      <c r="AJ461" s="45">
        <v>94.6</v>
      </c>
      <c r="AK461" s="45">
        <v>94.6</v>
      </c>
      <c r="AL461" s="7">
        <v>600</v>
      </c>
      <c r="AM461" s="8"/>
    </row>
    <row r="462" spans="1:39" ht="96.75" customHeight="1" x14ac:dyDescent="0.2">
      <c r="A462" s="5"/>
      <c r="B462" s="76">
        <v>400000000</v>
      </c>
      <c r="C462" s="76">
        <v>401000000</v>
      </c>
      <c r="D462" s="76">
        <v>401000000</v>
      </c>
      <c r="E462" s="76">
        <v>401000000</v>
      </c>
      <c r="F462" s="77">
        <v>401000054</v>
      </c>
      <c r="G462" s="6">
        <v>934</v>
      </c>
      <c r="H462" s="6">
        <v>7</v>
      </c>
      <c r="I462" s="77">
        <v>7</v>
      </c>
      <c r="J462" s="4" t="s">
        <v>845</v>
      </c>
      <c r="K462" s="6">
        <v>200</v>
      </c>
      <c r="L462" s="6"/>
      <c r="M462" s="6">
        <v>934593001</v>
      </c>
      <c r="N462" s="77" t="s">
        <v>823</v>
      </c>
      <c r="O462" s="6" t="s">
        <v>822</v>
      </c>
      <c r="P462" s="6" t="s">
        <v>821</v>
      </c>
      <c r="Q462" s="6" t="s">
        <v>820</v>
      </c>
      <c r="R462" s="6" t="s">
        <v>403</v>
      </c>
      <c r="S462" s="6">
        <v>200</v>
      </c>
      <c r="T462" s="6" t="s">
        <v>846</v>
      </c>
      <c r="U462" s="74">
        <v>401000054</v>
      </c>
      <c r="V462" s="72" t="s">
        <v>822</v>
      </c>
      <c r="W462" s="72" t="s">
        <v>821</v>
      </c>
      <c r="X462" s="72" t="s">
        <v>820</v>
      </c>
      <c r="Y462" s="72" t="s">
        <v>403</v>
      </c>
      <c r="Z462" s="73">
        <v>934</v>
      </c>
      <c r="AA462" s="41">
        <v>7</v>
      </c>
      <c r="AB462" s="41">
        <v>7</v>
      </c>
      <c r="AC462" s="42" t="s">
        <v>845</v>
      </c>
      <c r="AD462" s="73">
        <v>200</v>
      </c>
      <c r="AE462" s="43"/>
      <c r="AF462" s="44"/>
      <c r="AG462" s="45">
        <v>0</v>
      </c>
      <c r="AH462" s="44"/>
      <c r="AI462" s="45">
        <v>0</v>
      </c>
      <c r="AJ462" s="45">
        <v>0</v>
      </c>
      <c r="AK462" s="45">
        <v>0</v>
      </c>
      <c r="AL462" s="7">
        <v>600</v>
      </c>
      <c r="AM462" s="8"/>
    </row>
    <row r="463" spans="1:39" ht="59.25" customHeight="1" x14ac:dyDescent="0.2">
      <c r="A463" s="5"/>
      <c r="B463" s="76">
        <v>400000000</v>
      </c>
      <c r="C463" s="76">
        <v>401000000</v>
      </c>
      <c r="D463" s="76">
        <v>401000000</v>
      </c>
      <c r="E463" s="76">
        <v>401000000</v>
      </c>
      <c r="F463" s="77">
        <v>401000054</v>
      </c>
      <c r="G463" s="6">
        <v>934</v>
      </c>
      <c r="H463" s="6">
        <v>7</v>
      </c>
      <c r="I463" s="77">
        <v>7</v>
      </c>
      <c r="J463" s="4" t="s">
        <v>844</v>
      </c>
      <c r="K463" s="6">
        <v>200</v>
      </c>
      <c r="L463" s="6"/>
      <c r="M463" s="6">
        <v>934909001</v>
      </c>
      <c r="N463" s="77" t="s">
        <v>823</v>
      </c>
      <c r="O463" s="6" t="s">
        <v>843</v>
      </c>
      <c r="P463" s="6" t="s">
        <v>838</v>
      </c>
      <c r="Q463" s="6" t="s">
        <v>837</v>
      </c>
      <c r="R463" s="6" t="s">
        <v>836</v>
      </c>
      <c r="S463" s="6">
        <v>200</v>
      </c>
      <c r="T463" s="6" t="s">
        <v>842</v>
      </c>
      <c r="U463" s="98">
        <v>401000054</v>
      </c>
      <c r="V463" s="93" t="s">
        <v>839</v>
      </c>
      <c r="W463" s="93" t="s">
        <v>838</v>
      </c>
      <c r="X463" s="93" t="s">
        <v>837</v>
      </c>
      <c r="Y463" s="93" t="s">
        <v>836</v>
      </c>
      <c r="Z463" s="80">
        <v>934</v>
      </c>
      <c r="AA463" s="41">
        <v>7</v>
      </c>
      <c r="AB463" s="41">
        <v>7</v>
      </c>
      <c r="AC463" s="42" t="s">
        <v>844</v>
      </c>
      <c r="AD463" s="73">
        <v>200</v>
      </c>
      <c r="AE463" s="43"/>
      <c r="AF463" s="44"/>
      <c r="AG463" s="45">
        <v>15</v>
      </c>
      <c r="AH463" s="44"/>
      <c r="AI463" s="45">
        <v>15</v>
      </c>
      <c r="AJ463" s="45">
        <v>15</v>
      </c>
      <c r="AK463" s="45">
        <v>15</v>
      </c>
      <c r="AL463" s="7">
        <v>600</v>
      </c>
      <c r="AM463" s="8"/>
    </row>
    <row r="464" spans="1:39" ht="72.75" customHeight="1" x14ac:dyDescent="0.2">
      <c r="A464" s="5"/>
      <c r="B464" s="76">
        <v>400000000</v>
      </c>
      <c r="C464" s="76">
        <v>401000000</v>
      </c>
      <c r="D464" s="76">
        <v>401000000</v>
      </c>
      <c r="E464" s="76">
        <v>401000000</v>
      </c>
      <c r="F464" s="77">
        <v>401000054</v>
      </c>
      <c r="G464" s="6">
        <v>934</v>
      </c>
      <c r="H464" s="6">
        <v>7</v>
      </c>
      <c r="I464" s="77">
        <v>7</v>
      </c>
      <c r="J464" s="4" t="s">
        <v>841</v>
      </c>
      <c r="K464" s="6">
        <v>200</v>
      </c>
      <c r="L464" s="6"/>
      <c r="M464" s="6">
        <v>934909002</v>
      </c>
      <c r="N464" s="77" t="s">
        <v>823</v>
      </c>
      <c r="O464" s="6" t="s">
        <v>843</v>
      </c>
      <c r="P464" s="6" t="s">
        <v>838</v>
      </c>
      <c r="Q464" s="6" t="s">
        <v>837</v>
      </c>
      <c r="R464" s="6" t="s">
        <v>836</v>
      </c>
      <c r="S464" s="6">
        <v>200</v>
      </c>
      <c r="T464" s="6" t="s">
        <v>842</v>
      </c>
      <c r="U464" s="98"/>
      <c r="V464" s="93"/>
      <c r="W464" s="93"/>
      <c r="X464" s="93"/>
      <c r="Y464" s="93"/>
      <c r="Z464" s="80"/>
      <c r="AA464" s="41">
        <v>7</v>
      </c>
      <c r="AB464" s="41">
        <v>7</v>
      </c>
      <c r="AC464" s="42" t="s">
        <v>841</v>
      </c>
      <c r="AD464" s="73">
        <v>200</v>
      </c>
      <c r="AE464" s="43"/>
      <c r="AF464" s="44"/>
      <c r="AG464" s="45">
        <v>15</v>
      </c>
      <c r="AH464" s="44"/>
      <c r="AI464" s="45">
        <v>15</v>
      </c>
      <c r="AJ464" s="45">
        <v>15</v>
      </c>
      <c r="AK464" s="45">
        <v>15</v>
      </c>
      <c r="AL464" s="7">
        <v>600</v>
      </c>
      <c r="AM464" s="8"/>
    </row>
    <row r="465" spans="1:39" ht="137.25" customHeight="1" x14ac:dyDescent="0.2">
      <c r="A465" s="5"/>
      <c r="B465" s="76">
        <v>400000000</v>
      </c>
      <c r="C465" s="76">
        <v>401000000</v>
      </c>
      <c r="D465" s="76">
        <v>401000000</v>
      </c>
      <c r="E465" s="76">
        <v>401000000</v>
      </c>
      <c r="F465" s="77">
        <v>401000054</v>
      </c>
      <c r="G465" s="6">
        <v>934</v>
      </c>
      <c r="H465" s="6">
        <v>7</v>
      </c>
      <c r="I465" s="77">
        <v>7</v>
      </c>
      <c r="J465" s="4" t="s">
        <v>835</v>
      </c>
      <c r="K465" s="6">
        <v>200</v>
      </c>
      <c r="L465" s="6"/>
      <c r="M465" s="6">
        <v>934909003</v>
      </c>
      <c r="N465" s="77" t="s">
        <v>823</v>
      </c>
      <c r="O465" s="6" t="s">
        <v>839</v>
      </c>
      <c r="P465" s="6" t="s">
        <v>838</v>
      </c>
      <c r="Q465" s="6" t="s">
        <v>837</v>
      </c>
      <c r="R465" s="6" t="s">
        <v>836</v>
      </c>
      <c r="S465" s="6">
        <v>200</v>
      </c>
      <c r="T465" s="6" t="s">
        <v>840</v>
      </c>
      <c r="U465" s="74">
        <v>401000054</v>
      </c>
      <c r="V465" s="72" t="s">
        <v>839</v>
      </c>
      <c r="W465" s="72" t="s">
        <v>838</v>
      </c>
      <c r="X465" s="72" t="s">
        <v>837</v>
      </c>
      <c r="Y465" s="72" t="s">
        <v>836</v>
      </c>
      <c r="Z465" s="73">
        <v>934</v>
      </c>
      <c r="AA465" s="41">
        <v>7</v>
      </c>
      <c r="AB465" s="41">
        <v>7</v>
      </c>
      <c r="AC465" s="42" t="s">
        <v>835</v>
      </c>
      <c r="AD465" s="73">
        <v>200</v>
      </c>
      <c r="AE465" s="43"/>
      <c r="AF465" s="44"/>
      <c r="AG465" s="45">
        <v>100</v>
      </c>
      <c r="AH465" s="44"/>
      <c r="AI465" s="45">
        <v>100</v>
      </c>
      <c r="AJ465" s="45">
        <v>100</v>
      </c>
      <c r="AK465" s="45">
        <v>100</v>
      </c>
      <c r="AL465" s="7">
        <v>600</v>
      </c>
      <c r="AM465" s="8"/>
    </row>
    <row r="466" spans="1:39" ht="63.75" customHeight="1" x14ac:dyDescent="0.2">
      <c r="A466" s="5"/>
      <c r="B466" s="76">
        <v>400000000</v>
      </c>
      <c r="C466" s="76">
        <v>401000000</v>
      </c>
      <c r="D466" s="76">
        <v>401000000</v>
      </c>
      <c r="E466" s="76">
        <v>401000000</v>
      </c>
      <c r="F466" s="77">
        <v>401000054</v>
      </c>
      <c r="G466" s="6">
        <v>934</v>
      </c>
      <c r="H466" s="6">
        <v>7</v>
      </c>
      <c r="I466" s="77">
        <v>9</v>
      </c>
      <c r="J466" s="4" t="s">
        <v>825</v>
      </c>
      <c r="K466" s="6">
        <v>100</v>
      </c>
      <c r="L466" s="6"/>
      <c r="M466" s="6">
        <v>934241001</v>
      </c>
      <c r="N466" s="77" t="s">
        <v>823</v>
      </c>
      <c r="O466" s="6" t="s">
        <v>830</v>
      </c>
      <c r="P466" s="6" t="s">
        <v>834</v>
      </c>
      <c r="Q466" s="6" t="s">
        <v>833</v>
      </c>
      <c r="R466" s="6" t="s">
        <v>832</v>
      </c>
      <c r="S466" s="6">
        <v>100</v>
      </c>
      <c r="T466" s="6" t="s">
        <v>831</v>
      </c>
      <c r="U466" s="98">
        <v>401000054</v>
      </c>
      <c r="V466" s="93" t="s">
        <v>830</v>
      </c>
      <c r="W466" s="93" t="s">
        <v>834</v>
      </c>
      <c r="X466" s="93" t="s">
        <v>833</v>
      </c>
      <c r="Y466" s="93" t="s">
        <v>832</v>
      </c>
      <c r="Z466" s="80">
        <v>934</v>
      </c>
      <c r="AA466" s="41">
        <v>7</v>
      </c>
      <c r="AB466" s="41">
        <v>9</v>
      </c>
      <c r="AC466" s="42" t="s">
        <v>825</v>
      </c>
      <c r="AD466" s="73">
        <v>100</v>
      </c>
      <c r="AE466" s="43"/>
      <c r="AF466" s="44"/>
      <c r="AG466" s="45">
        <v>10943.8</v>
      </c>
      <c r="AH466" s="44"/>
      <c r="AI466" s="45">
        <v>10250</v>
      </c>
      <c r="AJ466" s="45">
        <v>10550.9</v>
      </c>
      <c r="AK466" s="45">
        <v>10550.9</v>
      </c>
      <c r="AL466" s="7">
        <v>600</v>
      </c>
      <c r="AM466" s="8"/>
    </row>
    <row r="467" spans="1:39" ht="135.75" customHeight="1" x14ac:dyDescent="0.2">
      <c r="A467" s="5"/>
      <c r="B467" s="76">
        <v>400000000</v>
      </c>
      <c r="C467" s="76">
        <v>401000000</v>
      </c>
      <c r="D467" s="76">
        <v>401000000</v>
      </c>
      <c r="E467" s="76">
        <v>401000000</v>
      </c>
      <c r="F467" s="77">
        <v>401000054</v>
      </c>
      <c r="G467" s="6">
        <v>934</v>
      </c>
      <c r="H467" s="6">
        <v>7</v>
      </c>
      <c r="I467" s="77">
        <v>9</v>
      </c>
      <c r="J467" s="4" t="s">
        <v>825</v>
      </c>
      <c r="K467" s="6">
        <v>200</v>
      </c>
      <c r="L467" s="6"/>
      <c r="M467" s="6">
        <v>934241001</v>
      </c>
      <c r="N467" s="77" t="s">
        <v>823</v>
      </c>
      <c r="O467" s="6" t="s">
        <v>830</v>
      </c>
      <c r="P467" s="6" t="s">
        <v>834</v>
      </c>
      <c r="Q467" s="6" t="s">
        <v>833</v>
      </c>
      <c r="R467" s="6" t="s">
        <v>832</v>
      </c>
      <c r="S467" s="6">
        <v>200</v>
      </c>
      <c r="T467" s="6" t="s">
        <v>831</v>
      </c>
      <c r="U467" s="98"/>
      <c r="V467" s="93"/>
      <c r="W467" s="93"/>
      <c r="X467" s="93"/>
      <c r="Y467" s="93"/>
      <c r="Z467" s="80"/>
      <c r="AA467" s="41">
        <v>7</v>
      </c>
      <c r="AB467" s="41">
        <v>9</v>
      </c>
      <c r="AC467" s="42" t="s">
        <v>825</v>
      </c>
      <c r="AD467" s="73">
        <v>200</v>
      </c>
      <c r="AE467" s="43"/>
      <c r="AF467" s="44"/>
      <c r="AG467" s="45">
        <v>241.2</v>
      </c>
      <c r="AH467" s="44"/>
      <c r="AI467" s="45">
        <v>0</v>
      </c>
      <c r="AJ467" s="45">
        <v>0</v>
      </c>
      <c r="AK467" s="45">
        <v>0</v>
      </c>
      <c r="AL467" s="7">
        <v>600</v>
      </c>
      <c r="AM467" s="8"/>
    </row>
    <row r="468" spans="1:39" ht="42" customHeight="1" x14ac:dyDescent="0.2">
      <c r="A468" s="5"/>
      <c r="B468" s="76">
        <v>400000000</v>
      </c>
      <c r="C468" s="76">
        <v>401000000</v>
      </c>
      <c r="D468" s="76">
        <v>401000000</v>
      </c>
      <c r="E468" s="76">
        <v>401000000</v>
      </c>
      <c r="F468" s="77">
        <v>401000054</v>
      </c>
      <c r="G468" s="6">
        <v>934</v>
      </c>
      <c r="H468" s="6">
        <v>7</v>
      </c>
      <c r="I468" s="77">
        <v>9</v>
      </c>
      <c r="J468" s="4" t="s">
        <v>825</v>
      </c>
      <c r="K468" s="6">
        <v>200</v>
      </c>
      <c r="L468" s="6"/>
      <c r="M468" s="6">
        <v>934241002</v>
      </c>
      <c r="N468" s="77" t="s">
        <v>823</v>
      </c>
      <c r="O468" s="6" t="s">
        <v>830</v>
      </c>
      <c r="P468" s="6" t="s">
        <v>829</v>
      </c>
      <c r="Q468" s="6" t="s">
        <v>828</v>
      </c>
      <c r="R468" s="6" t="s">
        <v>827</v>
      </c>
      <c r="S468" s="6">
        <v>200</v>
      </c>
      <c r="T468" s="6" t="s">
        <v>826</v>
      </c>
      <c r="U468" s="98">
        <v>401000054</v>
      </c>
      <c r="V468" s="93" t="s">
        <v>830</v>
      </c>
      <c r="W468" s="93" t="s">
        <v>829</v>
      </c>
      <c r="X468" s="93" t="s">
        <v>828</v>
      </c>
      <c r="Y468" s="93" t="s">
        <v>827</v>
      </c>
      <c r="Z468" s="80">
        <v>934</v>
      </c>
      <c r="AA468" s="41">
        <v>7</v>
      </c>
      <c r="AB468" s="41">
        <v>9</v>
      </c>
      <c r="AC468" s="42" t="s">
        <v>825</v>
      </c>
      <c r="AD468" s="73">
        <v>200</v>
      </c>
      <c r="AE468" s="43"/>
      <c r="AF468" s="44"/>
      <c r="AG468" s="45">
        <v>729.6</v>
      </c>
      <c r="AH468" s="44"/>
      <c r="AI468" s="45">
        <v>966.6</v>
      </c>
      <c r="AJ468" s="45">
        <v>876.6</v>
      </c>
      <c r="AK468" s="45">
        <v>887.1</v>
      </c>
      <c r="AL468" s="7">
        <v>600</v>
      </c>
      <c r="AM468" s="8"/>
    </row>
    <row r="469" spans="1:39" ht="47.25" customHeight="1" x14ac:dyDescent="0.2">
      <c r="A469" s="5"/>
      <c r="B469" s="76">
        <v>400000000</v>
      </c>
      <c r="C469" s="76">
        <v>401000000</v>
      </c>
      <c r="D469" s="76">
        <v>401000000</v>
      </c>
      <c r="E469" s="76">
        <v>401000000</v>
      </c>
      <c r="F469" s="77">
        <v>401000054</v>
      </c>
      <c r="G469" s="6">
        <v>934</v>
      </c>
      <c r="H469" s="6">
        <v>7</v>
      </c>
      <c r="I469" s="77">
        <v>9</v>
      </c>
      <c r="J469" s="4" t="s">
        <v>825</v>
      </c>
      <c r="K469" s="6">
        <v>200</v>
      </c>
      <c r="L469" s="6"/>
      <c r="M469" s="6">
        <v>934241003</v>
      </c>
      <c r="N469" s="77" t="s">
        <v>823</v>
      </c>
      <c r="O469" s="6" t="s">
        <v>830</v>
      </c>
      <c r="P469" s="6" t="s">
        <v>829</v>
      </c>
      <c r="Q469" s="6" t="s">
        <v>828</v>
      </c>
      <c r="R469" s="6" t="s">
        <v>827</v>
      </c>
      <c r="S469" s="6">
        <v>200</v>
      </c>
      <c r="T469" s="6" t="s">
        <v>826</v>
      </c>
      <c r="U469" s="98"/>
      <c r="V469" s="93"/>
      <c r="W469" s="93"/>
      <c r="X469" s="93"/>
      <c r="Y469" s="93"/>
      <c r="Z469" s="80"/>
      <c r="AA469" s="41">
        <v>7</v>
      </c>
      <c r="AB469" s="41">
        <v>9</v>
      </c>
      <c r="AC469" s="42" t="s">
        <v>825</v>
      </c>
      <c r="AD469" s="73">
        <v>200</v>
      </c>
      <c r="AE469" s="43"/>
      <c r="AF469" s="44"/>
      <c r="AG469" s="45">
        <v>0</v>
      </c>
      <c r="AH469" s="44"/>
      <c r="AI469" s="45">
        <v>0</v>
      </c>
      <c r="AJ469" s="45">
        <v>0</v>
      </c>
      <c r="AK469" s="45">
        <v>0</v>
      </c>
      <c r="AL469" s="7">
        <v>600</v>
      </c>
      <c r="AM469" s="8"/>
    </row>
    <row r="470" spans="1:39" ht="34.5" customHeight="1" x14ac:dyDescent="0.2">
      <c r="A470" s="5"/>
      <c r="B470" s="76">
        <v>400000000</v>
      </c>
      <c r="C470" s="76">
        <v>401000000</v>
      </c>
      <c r="D470" s="76">
        <v>401000000</v>
      </c>
      <c r="E470" s="76">
        <v>401000000</v>
      </c>
      <c r="F470" s="77">
        <v>401000054</v>
      </c>
      <c r="G470" s="6">
        <v>934</v>
      </c>
      <c r="H470" s="6">
        <v>7</v>
      </c>
      <c r="I470" s="77">
        <v>9</v>
      </c>
      <c r="J470" s="4" t="s">
        <v>825</v>
      </c>
      <c r="K470" s="6">
        <v>800</v>
      </c>
      <c r="L470" s="6"/>
      <c r="M470" s="6">
        <v>934241003</v>
      </c>
      <c r="N470" s="77" t="s">
        <v>823</v>
      </c>
      <c r="O470" s="6" t="s">
        <v>830</v>
      </c>
      <c r="P470" s="6" t="s">
        <v>829</v>
      </c>
      <c r="Q470" s="6" t="s">
        <v>828</v>
      </c>
      <c r="R470" s="6" t="s">
        <v>827</v>
      </c>
      <c r="S470" s="6">
        <v>800</v>
      </c>
      <c r="T470" s="6" t="s">
        <v>826</v>
      </c>
      <c r="U470" s="98"/>
      <c r="V470" s="93"/>
      <c r="W470" s="93"/>
      <c r="X470" s="93"/>
      <c r="Y470" s="93"/>
      <c r="Z470" s="80"/>
      <c r="AA470" s="41">
        <v>7</v>
      </c>
      <c r="AB470" s="41">
        <v>9</v>
      </c>
      <c r="AC470" s="42" t="s">
        <v>825</v>
      </c>
      <c r="AD470" s="73">
        <v>800</v>
      </c>
      <c r="AE470" s="43"/>
      <c r="AF470" s="44"/>
      <c r="AG470" s="45">
        <v>17.2</v>
      </c>
      <c r="AH470" s="44"/>
      <c r="AI470" s="45">
        <v>5.8</v>
      </c>
      <c r="AJ470" s="45">
        <v>5.8</v>
      </c>
      <c r="AK470" s="45">
        <v>5.8</v>
      </c>
      <c r="AL470" s="7">
        <v>600</v>
      </c>
      <c r="AM470" s="8"/>
    </row>
    <row r="471" spans="1:39" ht="58.5" customHeight="1" x14ac:dyDescent="0.2">
      <c r="A471" s="5"/>
      <c r="B471" s="94">
        <v>401000056</v>
      </c>
      <c r="C471" s="94"/>
      <c r="D471" s="94"/>
      <c r="E471" s="94"/>
      <c r="F471" s="94"/>
      <c r="G471" s="26">
        <v>992</v>
      </c>
      <c r="H471" s="95"/>
      <c r="I471" s="95"/>
      <c r="J471" s="95"/>
      <c r="K471" s="95"/>
      <c r="L471" s="95"/>
      <c r="M471" s="95"/>
      <c r="N471" s="27" t="s">
        <v>811</v>
      </c>
      <c r="O471" s="6" t="s">
        <v>810</v>
      </c>
      <c r="P471" s="6" t="s">
        <v>451</v>
      </c>
      <c r="Q471" s="6" t="s">
        <v>450</v>
      </c>
      <c r="R471" s="6" t="s">
        <v>449</v>
      </c>
      <c r="S471" s="6">
        <v>0</v>
      </c>
      <c r="T471" s="28"/>
      <c r="U471" s="37" t="s">
        <v>818</v>
      </c>
      <c r="V471" s="60" t="s">
        <v>811</v>
      </c>
      <c r="W471" s="60" t="s">
        <v>22</v>
      </c>
      <c r="X471" s="60" t="s">
        <v>22</v>
      </c>
      <c r="Y471" s="60" t="s">
        <v>22</v>
      </c>
      <c r="Z471" s="38" t="s">
        <v>22</v>
      </c>
      <c r="AA471" s="39" t="s">
        <v>22</v>
      </c>
      <c r="AB471" s="39" t="s">
        <v>22</v>
      </c>
      <c r="AC471" s="40" t="s">
        <v>22</v>
      </c>
      <c r="AD471" s="38" t="s">
        <v>22</v>
      </c>
      <c r="AE471" s="96"/>
      <c r="AF471" s="97"/>
      <c r="AG471" s="34">
        <v>790</v>
      </c>
      <c r="AH471" s="35"/>
      <c r="AI471" s="36">
        <v>790</v>
      </c>
      <c r="AJ471" s="36">
        <v>790</v>
      </c>
      <c r="AK471" s="34">
        <v>790</v>
      </c>
      <c r="AL471" s="10" t="s">
        <v>22</v>
      </c>
      <c r="AM471" s="8"/>
    </row>
    <row r="472" spans="1:39" ht="165.75" customHeight="1" x14ac:dyDescent="0.2">
      <c r="A472" s="5"/>
      <c r="B472" s="76">
        <v>400000000</v>
      </c>
      <c r="C472" s="76">
        <v>401000000</v>
      </c>
      <c r="D472" s="76">
        <v>401000000</v>
      </c>
      <c r="E472" s="76">
        <v>401000000</v>
      </c>
      <c r="F472" s="77">
        <v>401000056</v>
      </c>
      <c r="G472" s="6">
        <v>902</v>
      </c>
      <c r="H472" s="6">
        <v>1</v>
      </c>
      <c r="I472" s="77">
        <v>13</v>
      </c>
      <c r="J472" s="4" t="s">
        <v>812</v>
      </c>
      <c r="K472" s="6">
        <v>200</v>
      </c>
      <c r="L472" s="6"/>
      <c r="M472" s="6">
        <v>902427001</v>
      </c>
      <c r="N472" s="77" t="s">
        <v>811</v>
      </c>
      <c r="O472" s="6" t="s">
        <v>816</v>
      </c>
      <c r="P472" s="6" t="s">
        <v>815</v>
      </c>
      <c r="Q472" s="6" t="s">
        <v>814</v>
      </c>
      <c r="R472" s="6" t="s">
        <v>813</v>
      </c>
      <c r="S472" s="6">
        <v>200</v>
      </c>
      <c r="T472" s="6" t="s">
        <v>817</v>
      </c>
      <c r="U472" s="74">
        <v>401000056</v>
      </c>
      <c r="V472" s="72" t="s">
        <v>816</v>
      </c>
      <c r="W472" s="72" t="s">
        <v>815</v>
      </c>
      <c r="X472" s="72" t="s">
        <v>814</v>
      </c>
      <c r="Y472" s="72" t="s">
        <v>813</v>
      </c>
      <c r="Z472" s="73">
        <v>902</v>
      </c>
      <c r="AA472" s="41">
        <v>1</v>
      </c>
      <c r="AB472" s="41">
        <v>13</v>
      </c>
      <c r="AC472" s="42" t="s">
        <v>812</v>
      </c>
      <c r="AD472" s="73">
        <v>200</v>
      </c>
      <c r="AE472" s="43"/>
      <c r="AF472" s="44"/>
      <c r="AG472" s="45">
        <v>790</v>
      </c>
      <c r="AH472" s="44"/>
      <c r="AI472" s="45">
        <v>790</v>
      </c>
      <c r="AJ472" s="45">
        <v>790</v>
      </c>
      <c r="AK472" s="45">
        <v>790</v>
      </c>
      <c r="AL472" s="7">
        <v>600</v>
      </c>
      <c r="AM472" s="8"/>
    </row>
    <row r="473" spans="1:39" ht="30.75" customHeight="1" x14ac:dyDescent="0.2">
      <c r="A473" s="5"/>
      <c r="B473" s="94">
        <v>401000057</v>
      </c>
      <c r="C473" s="94"/>
      <c r="D473" s="94"/>
      <c r="E473" s="94"/>
      <c r="F473" s="94"/>
      <c r="G473" s="26">
        <v>902</v>
      </c>
      <c r="H473" s="95"/>
      <c r="I473" s="95"/>
      <c r="J473" s="95"/>
      <c r="K473" s="95"/>
      <c r="L473" s="95"/>
      <c r="M473" s="95"/>
      <c r="N473" s="27" t="s">
        <v>800</v>
      </c>
      <c r="O473" s="6" t="s">
        <v>800</v>
      </c>
      <c r="P473" s="6" t="s">
        <v>799</v>
      </c>
      <c r="Q473" s="6" t="s">
        <v>798</v>
      </c>
      <c r="R473" s="6" t="s">
        <v>797</v>
      </c>
      <c r="S473" s="6">
        <v>0</v>
      </c>
      <c r="T473" s="28"/>
      <c r="U473" s="37" t="s">
        <v>809</v>
      </c>
      <c r="V473" s="60" t="s">
        <v>800</v>
      </c>
      <c r="W473" s="60" t="s">
        <v>22</v>
      </c>
      <c r="X473" s="60" t="s">
        <v>22</v>
      </c>
      <c r="Y473" s="60" t="s">
        <v>22</v>
      </c>
      <c r="Z473" s="38" t="s">
        <v>22</v>
      </c>
      <c r="AA473" s="39" t="s">
        <v>22</v>
      </c>
      <c r="AB473" s="39" t="s">
        <v>22</v>
      </c>
      <c r="AC473" s="40" t="s">
        <v>22</v>
      </c>
      <c r="AD473" s="38" t="s">
        <v>22</v>
      </c>
      <c r="AE473" s="96"/>
      <c r="AF473" s="97"/>
      <c r="AG473" s="34">
        <v>172.5</v>
      </c>
      <c r="AH473" s="35"/>
      <c r="AI473" s="36">
        <v>0</v>
      </c>
      <c r="AJ473" s="36">
        <v>0</v>
      </c>
      <c r="AK473" s="34">
        <v>0</v>
      </c>
      <c r="AL473" s="10" t="s">
        <v>22</v>
      </c>
      <c r="AM473" s="8"/>
    </row>
    <row r="474" spans="1:39" ht="54.75" customHeight="1" x14ac:dyDescent="0.2">
      <c r="A474" s="5"/>
      <c r="B474" s="76">
        <v>400000000</v>
      </c>
      <c r="C474" s="76">
        <v>401000000</v>
      </c>
      <c r="D474" s="76">
        <v>401000000</v>
      </c>
      <c r="E474" s="76">
        <v>401000000</v>
      </c>
      <c r="F474" s="77">
        <v>401000057</v>
      </c>
      <c r="G474" s="6">
        <v>902</v>
      </c>
      <c r="H474" s="6">
        <v>4</v>
      </c>
      <c r="I474" s="77">
        <v>7</v>
      </c>
      <c r="J474" s="4" t="s">
        <v>805</v>
      </c>
      <c r="K474" s="6">
        <v>100</v>
      </c>
      <c r="L474" s="6"/>
      <c r="M474" s="6">
        <v>902816001</v>
      </c>
      <c r="N474" s="77" t="s">
        <v>800</v>
      </c>
      <c r="O474" s="6" t="s">
        <v>808</v>
      </c>
      <c r="P474" s="6" t="s">
        <v>807</v>
      </c>
      <c r="Q474" s="6" t="s">
        <v>798</v>
      </c>
      <c r="R474" s="6" t="s">
        <v>797</v>
      </c>
      <c r="S474" s="6">
        <v>100</v>
      </c>
      <c r="T474" s="6" t="s">
        <v>806</v>
      </c>
      <c r="U474" s="98">
        <v>401000057</v>
      </c>
      <c r="V474" s="93" t="s">
        <v>2179</v>
      </c>
      <c r="W474" s="93" t="s">
        <v>807</v>
      </c>
      <c r="X474" s="93" t="s">
        <v>798</v>
      </c>
      <c r="Y474" s="93" t="s">
        <v>797</v>
      </c>
      <c r="Z474" s="80">
        <v>902</v>
      </c>
      <c r="AA474" s="41">
        <v>4</v>
      </c>
      <c r="AB474" s="41">
        <v>7</v>
      </c>
      <c r="AC474" s="42" t="s">
        <v>805</v>
      </c>
      <c r="AD474" s="73">
        <v>100</v>
      </c>
      <c r="AE474" s="43"/>
      <c r="AF474" s="44"/>
      <c r="AG474" s="45">
        <v>50</v>
      </c>
      <c r="AH474" s="44"/>
      <c r="AI474" s="45">
        <v>0</v>
      </c>
      <c r="AJ474" s="45">
        <v>0</v>
      </c>
      <c r="AK474" s="45">
        <v>0</v>
      </c>
      <c r="AL474" s="7">
        <v>600</v>
      </c>
      <c r="AM474" s="8"/>
    </row>
    <row r="475" spans="1:39" ht="58.5" customHeight="1" x14ac:dyDescent="0.2">
      <c r="A475" s="5"/>
      <c r="B475" s="76">
        <v>400000000</v>
      </c>
      <c r="C475" s="76">
        <v>401000000</v>
      </c>
      <c r="D475" s="76">
        <v>401000000</v>
      </c>
      <c r="E475" s="76">
        <v>401000000</v>
      </c>
      <c r="F475" s="77">
        <v>401000057</v>
      </c>
      <c r="G475" s="6">
        <v>902</v>
      </c>
      <c r="H475" s="6">
        <v>4</v>
      </c>
      <c r="I475" s="77">
        <v>7</v>
      </c>
      <c r="J475" s="4" t="s">
        <v>805</v>
      </c>
      <c r="K475" s="6">
        <v>200</v>
      </c>
      <c r="L475" s="6"/>
      <c r="M475" s="6">
        <v>902816002</v>
      </c>
      <c r="N475" s="77" t="s">
        <v>800</v>
      </c>
      <c r="O475" s="6" t="s">
        <v>808</v>
      </c>
      <c r="P475" s="6" t="s">
        <v>807</v>
      </c>
      <c r="Q475" s="6" t="s">
        <v>798</v>
      </c>
      <c r="R475" s="6" t="s">
        <v>797</v>
      </c>
      <c r="S475" s="6">
        <v>200</v>
      </c>
      <c r="T475" s="6" t="s">
        <v>806</v>
      </c>
      <c r="U475" s="98"/>
      <c r="V475" s="93"/>
      <c r="W475" s="93"/>
      <c r="X475" s="93"/>
      <c r="Y475" s="93"/>
      <c r="Z475" s="80"/>
      <c r="AA475" s="41">
        <v>4</v>
      </c>
      <c r="AB475" s="41">
        <v>7</v>
      </c>
      <c r="AC475" s="42" t="s">
        <v>805</v>
      </c>
      <c r="AD475" s="73">
        <v>200</v>
      </c>
      <c r="AE475" s="43"/>
      <c r="AF475" s="44"/>
      <c r="AG475" s="45">
        <v>7.5</v>
      </c>
      <c r="AH475" s="44"/>
      <c r="AI475" s="45">
        <v>0</v>
      </c>
      <c r="AJ475" s="45">
        <v>0</v>
      </c>
      <c r="AK475" s="45">
        <v>0</v>
      </c>
      <c r="AL475" s="7">
        <v>600</v>
      </c>
      <c r="AM475" s="8"/>
    </row>
    <row r="476" spans="1:39" ht="60.75" customHeight="1" x14ac:dyDescent="0.2">
      <c r="A476" s="5"/>
      <c r="B476" s="76">
        <v>400000000</v>
      </c>
      <c r="C476" s="76">
        <v>401000000</v>
      </c>
      <c r="D476" s="76">
        <v>401000000</v>
      </c>
      <c r="E476" s="76">
        <v>401000000</v>
      </c>
      <c r="F476" s="77">
        <v>401000057</v>
      </c>
      <c r="G476" s="6">
        <v>902</v>
      </c>
      <c r="H476" s="6">
        <v>4</v>
      </c>
      <c r="I476" s="77">
        <v>7</v>
      </c>
      <c r="J476" s="4" t="s">
        <v>801</v>
      </c>
      <c r="K476" s="6">
        <v>100</v>
      </c>
      <c r="L476" s="6"/>
      <c r="M476" s="6">
        <v>902814001</v>
      </c>
      <c r="N476" s="77" t="s">
        <v>800</v>
      </c>
      <c r="O476" s="6" t="s">
        <v>804</v>
      </c>
      <c r="P476" s="6" t="s">
        <v>803</v>
      </c>
      <c r="Q476" s="6" t="s">
        <v>798</v>
      </c>
      <c r="R476" s="6" t="s">
        <v>797</v>
      </c>
      <c r="S476" s="6">
        <v>100</v>
      </c>
      <c r="T476" s="6" t="s">
        <v>802</v>
      </c>
      <c r="U476" s="98">
        <v>401000057</v>
      </c>
      <c r="V476" s="93" t="s">
        <v>804</v>
      </c>
      <c r="W476" s="93" t="s">
        <v>803</v>
      </c>
      <c r="X476" s="93" t="s">
        <v>798</v>
      </c>
      <c r="Y476" s="93" t="s">
        <v>797</v>
      </c>
      <c r="Z476" s="80">
        <v>902</v>
      </c>
      <c r="AA476" s="41">
        <v>4</v>
      </c>
      <c r="AB476" s="41">
        <v>7</v>
      </c>
      <c r="AC476" s="42" t="s">
        <v>801</v>
      </c>
      <c r="AD476" s="73">
        <v>100</v>
      </c>
      <c r="AE476" s="43"/>
      <c r="AF476" s="44"/>
      <c r="AG476" s="45">
        <v>50</v>
      </c>
      <c r="AH476" s="44"/>
      <c r="AI476" s="45">
        <v>0</v>
      </c>
      <c r="AJ476" s="45">
        <v>0</v>
      </c>
      <c r="AK476" s="45">
        <v>0</v>
      </c>
      <c r="AL476" s="7">
        <v>600</v>
      </c>
      <c r="AM476" s="8"/>
    </row>
    <row r="477" spans="1:39" ht="48.75" customHeight="1" x14ac:dyDescent="0.2">
      <c r="A477" s="5"/>
      <c r="B477" s="76">
        <v>400000000</v>
      </c>
      <c r="C477" s="76">
        <v>401000000</v>
      </c>
      <c r="D477" s="76">
        <v>401000000</v>
      </c>
      <c r="E477" s="76">
        <v>401000000</v>
      </c>
      <c r="F477" s="77">
        <v>401000057</v>
      </c>
      <c r="G477" s="6">
        <v>902</v>
      </c>
      <c r="H477" s="6">
        <v>4</v>
      </c>
      <c r="I477" s="77">
        <v>7</v>
      </c>
      <c r="J477" s="4" t="s">
        <v>801</v>
      </c>
      <c r="K477" s="6">
        <v>200</v>
      </c>
      <c r="L477" s="6"/>
      <c r="M477" s="6">
        <v>902814002</v>
      </c>
      <c r="N477" s="77" t="s">
        <v>800</v>
      </c>
      <c r="O477" s="6" t="s">
        <v>804</v>
      </c>
      <c r="P477" s="6" t="s">
        <v>803</v>
      </c>
      <c r="Q477" s="6" t="s">
        <v>798</v>
      </c>
      <c r="R477" s="6" t="s">
        <v>797</v>
      </c>
      <c r="S477" s="6">
        <v>200</v>
      </c>
      <c r="T477" s="6" t="s">
        <v>802</v>
      </c>
      <c r="U477" s="98"/>
      <c r="V477" s="93"/>
      <c r="W477" s="93"/>
      <c r="X477" s="93"/>
      <c r="Y477" s="93"/>
      <c r="Z477" s="80"/>
      <c r="AA477" s="41">
        <v>4</v>
      </c>
      <c r="AB477" s="41">
        <v>7</v>
      </c>
      <c r="AC477" s="42" t="s">
        <v>801</v>
      </c>
      <c r="AD477" s="73">
        <v>200</v>
      </c>
      <c r="AE477" s="43"/>
      <c r="AF477" s="44"/>
      <c r="AG477" s="45">
        <v>7.5</v>
      </c>
      <c r="AH477" s="44"/>
      <c r="AI477" s="45">
        <v>0</v>
      </c>
      <c r="AJ477" s="45">
        <v>0</v>
      </c>
      <c r="AK477" s="45">
        <v>0</v>
      </c>
      <c r="AL477" s="7">
        <v>600</v>
      </c>
      <c r="AM477" s="8"/>
    </row>
    <row r="478" spans="1:39" ht="48.75" customHeight="1" x14ac:dyDescent="0.2">
      <c r="A478" s="5"/>
      <c r="B478" s="76">
        <v>400000000</v>
      </c>
      <c r="C478" s="76">
        <v>401000000</v>
      </c>
      <c r="D478" s="76">
        <v>401000000</v>
      </c>
      <c r="E478" s="76">
        <v>401000000</v>
      </c>
      <c r="F478" s="77">
        <v>401000057</v>
      </c>
      <c r="G478" s="6">
        <v>902</v>
      </c>
      <c r="H478" s="6">
        <v>4</v>
      </c>
      <c r="I478" s="77">
        <v>7</v>
      </c>
      <c r="J478" s="4" t="s">
        <v>795</v>
      </c>
      <c r="K478" s="6">
        <v>100</v>
      </c>
      <c r="L478" s="6"/>
      <c r="M478" s="6">
        <v>902815001</v>
      </c>
      <c r="N478" s="77" t="s">
        <v>800</v>
      </c>
      <c r="O478" s="6" t="s">
        <v>800</v>
      </c>
      <c r="P478" s="6" t="s">
        <v>799</v>
      </c>
      <c r="Q478" s="6" t="s">
        <v>798</v>
      </c>
      <c r="R478" s="6" t="s">
        <v>797</v>
      </c>
      <c r="S478" s="6">
        <v>100</v>
      </c>
      <c r="T478" s="6" t="s">
        <v>796</v>
      </c>
      <c r="U478" s="98">
        <v>401000057</v>
      </c>
      <c r="V478" s="93" t="s">
        <v>800</v>
      </c>
      <c r="W478" s="93" t="s">
        <v>799</v>
      </c>
      <c r="X478" s="93" t="s">
        <v>798</v>
      </c>
      <c r="Y478" s="93" t="s">
        <v>797</v>
      </c>
      <c r="Z478" s="80">
        <v>902</v>
      </c>
      <c r="AA478" s="41">
        <v>4</v>
      </c>
      <c r="AB478" s="41">
        <v>7</v>
      </c>
      <c r="AC478" s="42" t="s">
        <v>795</v>
      </c>
      <c r="AD478" s="73">
        <v>100</v>
      </c>
      <c r="AE478" s="43"/>
      <c r="AF478" s="44"/>
      <c r="AG478" s="45">
        <v>50</v>
      </c>
      <c r="AH478" s="44"/>
      <c r="AI478" s="45">
        <v>0</v>
      </c>
      <c r="AJ478" s="45">
        <v>0</v>
      </c>
      <c r="AK478" s="45">
        <v>0</v>
      </c>
      <c r="AL478" s="7">
        <v>600</v>
      </c>
      <c r="AM478" s="8"/>
    </row>
    <row r="479" spans="1:39" ht="58.5" customHeight="1" x14ac:dyDescent="0.2">
      <c r="A479" s="5"/>
      <c r="B479" s="76">
        <v>400000000</v>
      </c>
      <c r="C479" s="76">
        <v>401000000</v>
      </c>
      <c r="D479" s="76">
        <v>401000000</v>
      </c>
      <c r="E479" s="76">
        <v>401000000</v>
      </c>
      <c r="F479" s="77">
        <v>401000057</v>
      </c>
      <c r="G479" s="6">
        <v>902</v>
      </c>
      <c r="H479" s="6">
        <v>4</v>
      </c>
      <c r="I479" s="77">
        <v>7</v>
      </c>
      <c r="J479" s="4" t="s">
        <v>795</v>
      </c>
      <c r="K479" s="6">
        <v>200</v>
      </c>
      <c r="L479" s="6"/>
      <c r="M479" s="6">
        <v>902815002</v>
      </c>
      <c r="N479" s="77" t="s">
        <v>800</v>
      </c>
      <c r="O479" s="6" t="s">
        <v>800</v>
      </c>
      <c r="P479" s="6" t="s">
        <v>799</v>
      </c>
      <c r="Q479" s="6" t="s">
        <v>798</v>
      </c>
      <c r="R479" s="6" t="s">
        <v>797</v>
      </c>
      <c r="S479" s="6">
        <v>200</v>
      </c>
      <c r="T479" s="6" t="s">
        <v>796</v>
      </c>
      <c r="U479" s="98"/>
      <c r="V479" s="93"/>
      <c r="W479" s="93"/>
      <c r="X479" s="93"/>
      <c r="Y479" s="93"/>
      <c r="Z479" s="80"/>
      <c r="AA479" s="41">
        <v>4</v>
      </c>
      <c r="AB479" s="41">
        <v>7</v>
      </c>
      <c r="AC479" s="42" t="s">
        <v>795</v>
      </c>
      <c r="AD479" s="73">
        <v>200</v>
      </c>
      <c r="AE479" s="43"/>
      <c r="AF479" s="44"/>
      <c r="AG479" s="45">
        <v>7.5</v>
      </c>
      <c r="AH479" s="44"/>
      <c r="AI479" s="45">
        <v>0</v>
      </c>
      <c r="AJ479" s="45">
        <v>0</v>
      </c>
      <c r="AK479" s="45">
        <v>0</v>
      </c>
      <c r="AL479" s="7">
        <v>600</v>
      </c>
      <c r="AM479" s="8"/>
    </row>
    <row r="480" spans="1:39" ht="111" customHeight="1" x14ac:dyDescent="0.2">
      <c r="A480" s="5"/>
      <c r="B480" s="94">
        <v>402000000</v>
      </c>
      <c r="C480" s="94"/>
      <c r="D480" s="94"/>
      <c r="E480" s="94"/>
      <c r="F480" s="94"/>
      <c r="G480" s="26">
        <v>902</v>
      </c>
      <c r="H480" s="95"/>
      <c r="I480" s="95"/>
      <c r="J480" s="95"/>
      <c r="K480" s="95"/>
      <c r="L480" s="95"/>
      <c r="M480" s="95"/>
      <c r="N480" s="27" t="s">
        <v>469</v>
      </c>
      <c r="O480" s="6" t="s">
        <v>467</v>
      </c>
      <c r="P480" s="6" t="s">
        <v>466</v>
      </c>
      <c r="Q480" s="6" t="s">
        <v>465</v>
      </c>
      <c r="R480" s="6" t="s">
        <v>464</v>
      </c>
      <c r="S480" s="6">
        <v>0</v>
      </c>
      <c r="T480" s="28"/>
      <c r="U480" s="37" t="s">
        <v>794</v>
      </c>
      <c r="V480" s="60" t="s">
        <v>793</v>
      </c>
      <c r="W480" s="60" t="s">
        <v>22</v>
      </c>
      <c r="X480" s="60" t="s">
        <v>22</v>
      </c>
      <c r="Y480" s="60" t="s">
        <v>22</v>
      </c>
      <c r="Z480" s="38" t="s">
        <v>22</v>
      </c>
      <c r="AA480" s="39" t="s">
        <v>22</v>
      </c>
      <c r="AB480" s="39" t="s">
        <v>22</v>
      </c>
      <c r="AC480" s="40" t="s">
        <v>22</v>
      </c>
      <c r="AD480" s="38" t="s">
        <v>22</v>
      </c>
      <c r="AE480" s="96"/>
      <c r="AF480" s="97"/>
      <c r="AG480" s="34">
        <v>1717910.9</v>
      </c>
      <c r="AH480" s="35"/>
      <c r="AI480" s="36">
        <f>1797234.3-94.1-3191.5-5932-1200+308.4-105.6+2373.5</f>
        <v>1789392.9999999998</v>
      </c>
      <c r="AJ480" s="36">
        <f>1845395.4-94.1-3286.4-100000+317.6-3802.5-3001.2-57.9-108.9+2444.1</f>
        <v>1737806.1000000003</v>
      </c>
      <c r="AK480" s="34">
        <f>1881524.8-94.1-3286.4+317.6-3802.5-3001.2-35500-57.9-108.9+2444.1</f>
        <v>1838435.5000000005</v>
      </c>
      <c r="AL480" s="10" t="s">
        <v>22</v>
      </c>
      <c r="AM480" s="8"/>
    </row>
    <row r="481" spans="1:39" ht="75" customHeight="1" x14ac:dyDescent="0.2">
      <c r="A481" s="5"/>
      <c r="B481" s="94">
        <v>402000001</v>
      </c>
      <c r="C481" s="94"/>
      <c r="D481" s="94"/>
      <c r="E481" s="94"/>
      <c r="F481" s="94"/>
      <c r="G481" s="26">
        <v>992</v>
      </c>
      <c r="H481" s="95"/>
      <c r="I481" s="95"/>
      <c r="J481" s="95"/>
      <c r="K481" s="95"/>
      <c r="L481" s="95"/>
      <c r="M481" s="95"/>
      <c r="N481" s="27" t="s">
        <v>711</v>
      </c>
      <c r="O481" s="6" t="s">
        <v>709</v>
      </c>
      <c r="P481" s="6" t="s">
        <v>708</v>
      </c>
      <c r="Q481" s="6" t="s">
        <v>707</v>
      </c>
      <c r="R481" s="6" t="s">
        <v>706</v>
      </c>
      <c r="S481" s="6">
        <v>0</v>
      </c>
      <c r="T481" s="28"/>
      <c r="U481" s="37" t="s">
        <v>792</v>
      </c>
      <c r="V481" s="60" t="s">
        <v>711</v>
      </c>
      <c r="W481" s="60" t="s">
        <v>22</v>
      </c>
      <c r="X481" s="60" t="s">
        <v>22</v>
      </c>
      <c r="Y481" s="60" t="s">
        <v>22</v>
      </c>
      <c r="Z481" s="38" t="s">
        <v>22</v>
      </c>
      <c r="AA481" s="39" t="s">
        <v>22</v>
      </c>
      <c r="AB481" s="39" t="s">
        <v>22</v>
      </c>
      <c r="AC481" s="40" t="s">
        <v>22</v>
      </c>
      <c r="AD481" s="38" t="s">
        <v>22</v>
      </c>
      <c r="AE481" s="96"/>
      <c r="AF481" s="97"/>
      <c r="AG481" s="34">
        <v>235312.7</v>
      </c>
      <c r="AH481" s="35"/>
      <c r="AI481" s="36">
        <f>188749.2-94.1</f>
        <v>188655.1</v>
      </c>
      <c r="AJ481" s="36">
        <f>179662.5-94.1</f>
        <v>179568.4</v>
      </c>
      <c r="AK481" s="34">
        <f>180292.1-94.1</f>
        <v>180198</v>
      </c>
      <c r="AL481" s="10" t="s">
        <v>22</v>
      </c>
      <c r="AM481" s="8"/>
    </row>
    <row r="482" spans="1:39" ht="66" customHeight="1" x14ac:dyDescent="0.2">
      <c r="A482" s="5"/>
      <c r="B482" s="76">
        <v>400000000</v>
      </c>
      <c r="C482" s="76">
        <v>402000000</v>
      </c>
      <c r="D482" s="76">
        <v>402000000</v>
      </c>
      <c r="E482" s="76">
        <v>402000000</v>
      </c>
      <c r="F482" s="77">
        <v>402000001</v>
      </c>
      <c r="G482" s="6">
        <v>901</v>
      </c>
      <c r="H482" s="6">
        <v>1</v>
      </c>
      <c r="I482" s="77">
        <v>3</v>
      </c>
      <c r="J482" s="4" t="s">
        <v>606</v>
      </c>
      <c r="K482" s="6">
        <v>200</v>
      </c>
      <c r="L482" s="6"/>
      <c r="M482" s="6">
        <v>901104002</v>
      </c>
      <c r="N482" s="77" t="s">
        <v>711</v>
      </c>
      <c r="O482" s="6" t="s">
        <v>611</v>
      </c>
      <c r="P482" s="6" t="s">
        <v>790</v>
      </c>
      <c r="Q482" s="6" t="s">
        <v>789</v>
      </c>
      <c r="R482" s="6" t="s">
        <v>788</v>
      </c>
      <c r="S482" s="6">
        <v>200</v>
      </c>
      <c r="T482" s="6" t="s">
        <v>791</v>
      </c>
      <c r="U482" s="74">
        <v>402000001</v>
      </c>
      <c r="V482" s="72" t="s">
        <v>611</v>
      </c>
      <c r="W482" s="72" t="s">
        <v>790</v>
      </c>
      <c r="X482" s="72" t="s">
        <v>789</v>
      </c>
      <c r="Y482" s="72" t="s">
        <v>788</v>
      </c>
      <c r="Z482" s="73">
        <v>901</v>
      </c>
      <c r="AA482" s="41">
        <v>1</v>
      </c>
      <c r="AB482" s="41">
        <v>3</v>
      </c>
      <c r="AC482" s="42" t="s">
        <v>606</v>
      </c>
      <c r="AD482" s="73">
        <v>200</v>
      </c>
      <c r="AE482" s="43"/>
      <c r="AF482" s="44"/>
      <c r="AG482" s="45">
        <v>99</v>
      </c>
      <c r="AH482" s="44"/>
      <c r="AI482" s="45">
        <v>0</v>
      </c>
      <c r="AJ482" s="45">
        <v>0</v>
      </c>
      <c r="AK482" s="45">
        <v>0</v>
      </c>
      <c r="AL482" s="7">
        <v>600</v>
      </c>
      <c r="AM482" s="8"/>
    </row>
    <row r="483" spans="1:39" ht="84.75" customHeight="1" x14ac:dyDescent="0.2">
      <c r="A483" s="5"/>
      <c r="B483" s="76">
        <v>400000000</v>
      </c>
      <c r="C483" s="76">
        <v>402000000</v>
      </c>
      <c r="D483" s="76">
        <v>402000000</v>
      </c>
      <c r="E483" s="76">
        <v>402000000</v>
      </c>
      <c r="F483" s="77">
        <v>402000001</v>
      </c>
      <c r="G483" s="6">
        <v>902</v>
      </c>
      <c r="H483" s="6">
        <v>1</v>
      </c>
      <c r="I483" s="77">
        <v>4</v>
      </c>
      <c r="J483" s="4" t="s">
        <v>599</v>
      </c>
      <c r="K483" s="6">
        <v>200</v>
      </c>
      <c r="L483" s="6"/>
      <c r="M483" s="6">
        <v>902143002</v>
      </c>
      <c r="N483" s="77" t="s">
        <v>711</v>
      </c>
      <c r="O483" s="6" t="s">
        <v>603</v>
      </c>
      <c r="P483" s="6" t="s">
        <v>784</v>
      </c>
      <c r="Q483" s="6" t="s">
        <v>786</v>
      </c>
      <c r="R483" s="6" t="s">
        <v>782</v>
      </c>
      <c r="S483" s="6">
        <v>200</v>
      </c>
      <c r="T483" s="6" t="s">
        <v>787</v>
      </c>
      <c r="U483" s="74">
        <v>402000001</v>
      </c>
      <c r="V483" s="72" t="s">
        <v>603</v>
      </c>
      <c r="W483" s="72" t="s">
        <v>784</v>
      </c>
      <c r="X483" s="72" t="s">
        <v>786</v>
      </c>
      <c r="Y483" s="72" t="s">
        <v>782</v>
      </c>
      <c r="Z483" s="73">
        <v>902</v>
      </c>
      <c r="AA483" s="41">
        <v>1</v>
      </c>
      <c r="AB483" s="41">
        <v>4</v>
      </c>
      <c r="AC483" s="42" t="s">
        <v>599</v>
      </c>
      <c r="AD483" s="73">
        <v>200</v>
      </c>
      <c r="AE483" s="43"/>
      <c r="AF483" s="44"/>
      <c r="AG483" s="45">
        <v>24714.400000000001</v>
      </c>
      <c r="AH483" s="44"/>
      <c r="AI483" s="45">
        <v>22437.4</v>
      </c>
      <c r="AJ483" s="45">
        <v>22437.4</v>
      </c>
      <c r="AK483" s="45">
        <v>22437.4</v>
      </c>
      <c r="AL483" s="7">
        <v>600</v>
      </c>
      <c r="AM483" s="8"/>
    </row>
    <row r="484" spans="1:39" ht="82.5" customHeight="1" x14ac:dyDescent="0.2">
      <c r="A484" s="5"/>
      <c r="B484" s="76">
        <v>400000000</v>
      </c>
      <c r="C484" s="76">
        <v>402000000</v>
      </c>
      <c r="D484" s="76">
        <v>402000000</v>
      </c>
      <c r="E484" s="76">
        <v>402000000</v>
      </c>
      <c r="F484" s="77">
        <v>402000001</v>
      </c>
      <c r="G484" s="6">
        <v>902</v>
      </c>
      <c r="H484" s="6">
        <v>1</v>
      </c>
      <c r="I484" s="77">
        <v>4</v>
      </c>
      <c r="J484" s="4" t="s">
        <v>599</v>
      </c>
      <c r="K484" s="6">
        <v>800</v>
      </c>
      <c r="L484" s="6"/>
      <c r="M484" s="6">
        <v>902143003</v>
      </c>
      <c r="N484" s="77" t="s">
        <v>711</v>
      </c>
      <c r="O484" s="6" t="s">
        <v>603</v>
      </c>
      <c r="P484" s="6" t="s">
        <v>784</v>
      </c>
      <c r="Q484" s="6" t="s">
        <v>783</v>
      </c>
      <c r="R484" s="6" t="s">
        <v>782</v>
      </c>
      <c r="S484" s="6">
        <v>800</v>
      </c>
      <c r="T484" s="6" t="s">
        <v>785</v>
      </c>
      <c r="U484" s="74">
        <v>402000001</v>
      </c>
      <c r="V484" s="72" t="s">
        <v>603</v>
      </c>
      <c r="W484" s="72" t="s">
        <v>784</v>
      </c>
      <c r="X484" s="72" t="s">
        <v>783</v>
      </c>
      <c r="Y484" s="72" t="s">
        <v>782</v>
      </c>
      <c r="Z484" s="73">
        <v>902</v>
      </c>
      <c r="AA484" s="41">
        <v>1</v>
      </c>
      <c r="AB484" s="41">
        <v>4</v>
      </c>
      <c r="AC484" s="42" t="s">
        <v>599</v>
      </c>
      <c r="AD484" s="73">
        <v>800</v>
      </c>
      <c r="AE484" s="43"/>
      <c r="AF484" s="44"/>
      <c r="AG484" s="45">
        <v>1.9</v>
      </c>
      <c r="AH484" s="44"/>
      <c r="AI484" s="45">
        <v>0</v>
      </c>
      <c r="AJ484" s="45">
        <v>0</v>
      </c>
      <c r="AK484" s="45">
        <v>0</v>
      </c>
      <c r="AL484" s="7">
        <v>600</v>
      </c>
      <c r="AM484" s="8"/>
    </row>
    <row r="485" spans="1:39" ht="326.25" customHeight="1" x14ac:dyDescent="0.2">
      <c r="A485" s="5"/>
      <c r="B485" s="76">
        <v>400000000</v>
      </c>
      <c r="C485" s="76">
        <v>402000000</v>
      </c>
      <c r="D485" s="76">
        <v>402000000</v>
      </c>
      <c r="E485" s="76">
        <v>402000000</v>
      </c>
      <c r="F485" s="77">
        <v>402000001</v>
      </c>
      <c r="G485" s="6">
        <v>902</v>
      </c>
      <c r="H485" s="6">
        <v>1</v>
      </c>
      <c r="I485" s="77">
        <v>13</v>
      </c>
      <c r="J485" s="4" t="s">
        <v>776</v>
      </c>
      <c r="K485" s="6">
        <v>200</v>
      </c>
      <c r="L485" s="6"/>
      <c r="M485" s="6">
        <v>902126001</v>
      </c>
      <c r="N485" s="77" t="s">
        <v>711</v>
      </c>
      <c r="O485" s="6" t="s">
        <v>780</v>
      </c>
      <c r="P485" s="6" t="s">
        <v>779</v>
      </c>
      <c r="Q485" s="6" t="s">
        <v>778</v>
      </c>
      <c r="R485" s="6" t="s">
        <v>777</v>
      </c>
      <c r="S485" s="6">
        <v>200</v>
      </c>
      <c r="T485" s="6" t="s">
        <v>781</v>
      </c>
      <c r="U485" s="74">
        <v>402000001</v>
      </c>
      <c r="V485" s="72" t="s">
        <v>780</v>
      </c>
      <c r="W485" s="72" t="s">
        <v>779</v>
      </c>
      <c r="X485" s="72" t="s">
        <v>778</v>
      </c>
      <c r="Y485" s="72" t="s">
        <v>777</v>
      </c>
      <c r="Z485" s="73">
        <v>902</v>
      </c>
      <c r="AA485" s="41">
        <v>1</v>
      </c>
      <c r="AB485" s="41">
        <v>13</v>
      </c>
      <c r="AC485" s="42" t="s">
        <v>776</v>
      </c>
      <c r="AD485" s="73">
        <v>200</v>
      </c>
      <c r="AE485" s="43"/>
      <c r="AF485" s="44"/>
      <c r="AG485" s="45">
        <v>13126.1</v>
      </c>
      <c r="AH485" s="44"/>
      <c r="AI485" s="45">
        <v>15305.6</v>
      </c>
      <c r="AJ485" s="45">
        <v>6000</v>
      </c>
      <c r="AK485" s="45">
        <v>6000</v>
      </c>
      <c r="AL485" s="7">
        <v>600</v>
      </c>
      <c r="AM485" s="8"/>
    </row>
    <row r="486" spans="1:39" ht="158.25" customHeight="1" x14ac:dyDescent="0.2">
      <c r="A486" s="5"/>
      <c r="B486" s="76">
        <v>400000000</v>
      </c>
      <c r="C486" s="76">
        <v>402000000</v>
      </c>
      <c r="D486" s="76">
        <v>402000000</v>
      </c>
      <c r="E486" s="76">
        <v>402000000</v>
      </c>
      <c r="F486" s="77">
        <v>402000001</v>
      </c>
      <c r="G486" s="6">
        <v>902</v>
      </c>
      <c r="H486" s="6">
        <v>1</v>
      </c>
      <c r="I486" s="77">
        <v>13</v>
      </c>
      <c r="J486" s="4" t="s">
        <v>770</v>
      </c>
      <c r="K486" s="6">
        <v>800</v>
      </c>
      <c r="L486" s="6"/>
      <c r="M486" s="6">
        <v>902672001</v>
      </c>
      <c r="N486" s="77" t="s">
        <v>711</v>
      </c>
      <c r="O486" s="6" t="s">
        <v>774</v>
      </c>
      <c r="P486" s="6" t="s">
        <v>773</v>
      </c>
      <c r="Q486" s="6" t="s">
        <v>772</v>
      </c>
      <c r="R486" s="6" t="s">
        <v>771</v>
      </c>
      <c r="S486" s="6">
        <v>800</v>
      </c>
      <c r="T486" s="6" t="s">
        <v>775</v>
      </c>
      <c r="U486" s="74">
        <v>402000001</v>
      </c>
      <c r="V486" s="72" t="s">
        <v>774</v>
      </c>
      <c r="W486" s="72" t="s">
        <v>773</v>
      </c>
      <c r="X486" s="72" t="s">
        <v>772</v>
      </c>
      <c r="Y486" s="72" t="s">
        <v>771</v>
      </c>
      <c r="Z486" s="73">
        <v>902</v>
      </c>
      <c r="AA486" s="41">
        <v>1</v>
      </c>
      <c r="AB486" s="41">
        <v>13</v>
      </c>
      <c r="AC486" s="42" t="s">
        <v>770</v>
      </c>
      <c r="AD486" s="73">
        <v>800</v>
      </c>
      <c r="AE486" s="43"/>
      <c r="AF486" s="44"/>
      <c r="AG486" s="45">
        <v>2180</v>
      </c>
      <c r="AH486" s="44"/>
      <c r="AI486" s="45">
        <v>2043.1</v>
      </c>
      <c r="AJ486" s="45">
        <v>2043.1</v>
      </c>
      <c r="AK486" s="45">
        <v>2043.1</v>
      </c>
      <c r="AL486" s="7">
        <v>600</v>
      </c>
      <c r="AM486" s="8"/>
    </row>
    <row r="487" spans="1:39" ht="233.25" customHeight="1" x14ac:dyDescent="0.2">
      <c r="A487" s="5"/>
      <c r="B487" s="76">
        <v>400000000</v>
      </c>
      <c r="C487" s="76">
        <v>402000000</v>
      </c>
      <c r="D487" s="76">
        <v>402000000</v>
      </c>
      <c r="E487" s="76">
        <v>402000000</v>
      </c>
      <c r="F487" s="77">
        <v>402000001</v>
      </c>
      <c r="G487" s="6">
        <v>902</v>
      </c>
      <c r="H487" s="6">
        <v>4</v>
      </c>
      <c r="I487" s="77">
        <v>10</v>
      </c>
      <c r="J487" s="4" t="s">
        <v>764</v>
      </c>
      <c r="K487" s="6">
        <v>200</v>
      </c>
      <c r="L487" s="6"/>
      <c r="M487" s="6">
        <v>902658001</v>
      </c>
      <c r="N487" s="77" t="s">
        <v>711</v>
      </c>
      <c r="O487" s="6" t="s">
        <v>768</v>
      </c>
      <c r="P487" s="6" t="s">
        <v>767</v>
      </c>
      <c r="Q487" s="6" t="s">
        <v>766</v>
      </c>
      <c r="R487" s="6" t="s">
        <v>765</v>
      </c>
      <c r="S487" s="6">
        <v>200</v>
      </c>
      <c r="T487" s="6" t="s">
        <v>769</v>
      </c>
      <c r="U487" s="74">
        <v>402000001</v>
      </c>
      <c r="V487" s="72" t="s">
        <v>768</v>
      </c>
      <c r="W487" s="72" t="s">
        <v>767</v>
      </c>
      <c r="X487" s="72" t="s">
        <v>766</v>
      </c>
      <c r="Y487" s="72" t="s">
        <v>765</v>
      </c>
      <c r="Z487" s="73">
        <v>902</v>
      </c>
      <c r="AA487" s="41">
        <v>4</v>
      </c>
      <c r="AB487" s="41">
        <v>10</v>
      </c>
      <c r="AC487" s="42" t="s">
        <v>764</v>
      </c>
      <c r="AD487" s="73">
        <v>200</v>
      </c>
      <c r="AE487" s="43"/>
      <c r="AF487" s="44"/>
      <c r="AG487" s="45">
        <v>59296.3</v>
      </c>
      <c r="AH487" s="44"/>
      <c r="AI487" s="45">
        <v>16252.2</v>
      </c>
      <c r="AJ487" s="45">
        <v>15007.5</v>
      </c>
      <c r="AK487" s="45">
        <v>15007.5</v>
      </c>
      <c r="AL487" s="7">
        <v>600</v>
      </c>
      <c r="AM487" s="8"/>
    </row>
    <row r="488" spans="1:39" ht="98.25" customHeight="1" x14ac:dyDescent="0.2">
      <c r="A488" s="5"/>
      <c r="B488" s="76">
        <v>400000000</v>
      </c>
      <c r="C488" s="76">
        <v>402000000</v>
      </c>
      <c r="D488" s="76">
        <v>402000000</v>
      </c>
      <c r="E488" s="76">
        <v>402000000</v>
      </c>
      <c r="F488" s="77">
        <v>402000001</v>
      </c>
      <c r="G488" s="6">
        <v>902</v>
      </c>
      <c r="H488" s="6">
        <v>4</v>
      </c>
      <c r="I488" s="77">
        <v>10</v>
      </c>
      <c r="J488" s="4" t="s">
        <v>758</v>
      </c>
      <c r="K488" s="6">
        <v>200</v>
      </c>
      <c r="L488" s="6"/>
      <c r="M488" s="6">
        <v>902479001</v>
      </c>
      <c r="N488" s="77" t="s">
        <v>711</v>
      </c>
      <c r="O488" s="6" t="s">
        <v>762</v>
      </c>
      <c r="P488" s="6" t="s">
        <v>761</v>
      </c>
      <c r="Q488" s="6" t="s">
        <v>760</v>
      </c>
      <c r="R488" s="6" t="s">
        <v>759</v>
      </c>
      <c r="S488" s="6">
        <v>200</v>
      </c>
      <c r="T488" s="6" t="s">
        <v>763</v>
      </c>
      <c r="U488" s="74">
        <v>402000001</v>
      </c>
      <c r="V488" s="72" t="s">
        <v>762</v>
      </c>
      <c r="W488" s="72" t="s">
        <v>761</v>
      </c>
      <c r="X488" s="72" t="s">
        <v>760</v>
      </c>
      <c r="Y488" s="72" t="s">
        <v>759</v>
      </c>
      <c r="Z488" s="73">
        <v>902</v>
      </c>
      <c r="AA488" s="41">
        <v>4</v>
      </c>
      <c r="AB488" s="41">
        <v>10</v>
      </c>
      <c r="AC488" s="42" t="s">
        <v>758</v>
      </c>
      <c r="AD488" s="73">
        <v>200</v>
      </c>
      <c r="AE488" s="43"/>
      <c r="AF488" s="44"/>
      <c r="AG488" s="45">
        <v>0</v>
      </c>
      <c r="AH488" s="44"/>
      <c r="AI488" s="45">
        <v>0</v>
      </c>
      <c r="AJ488" s="45">
        <v>0</v>
      </c>
      <c r="AK488" s="45">
        <v>0</v>
      </c>
      <c r="AL488" s="7">
        <v>600</v>
      </c>
      <c r="AM488" s="8"/>
    </row>
    <row r="489" spans="1:39" ht="45" customHeight="1" x14ac:dyDescent="0.2">
      <c r="A489" s="5"/>
      <c r="B489" s="76">
        <v>400000000</v>
      </c>
      <c r="C489" s="76">
        <v>402000000</v>
      </c>
      <c r="D489" s="76">
        <v>402000000</v>
      </c>
      <c r="E489" s="76">
        <v>402000000</v>
      </c>
      <c r="F489" s="77">
        <v>402000001</v>
      </c>
      <c r="G489" s="6">
        <v>905</v>
      </c>
      <c r="H489" s="6">
        <v>1</v>
      </c>
      <c r="I489" s="77">
        <v>6</v>
      </c>
      <c r="J489" s="4" t="s">
        <v>681</v>
      </c>
      <c r="K489" s="6">
        <v>100</v>
      </c>
      <c r="L489" s="6"/>
      <c r="M489" s="6">
        <v>905160002</v>
      </c>
      <c r="N489" s="77" t="s">
        <v>711</v>
      </c>
      <c r="O489" s="6" t="s">
        <v>684</v>
      </c>
      <c r="P489" s="6" t="s">
        <v>754</v>
      </c>
      <c r="Q489" s="6" t="s">
        <v>757</v>
      </c>
      <c r="R489" s="6" t="s">
        <v>724</v>
      </c>
      <c r="S489" s="6">
        <v>100</v>
      </c>
      <c r="T489" s="6" t="s">
        <v>756</v>
      </c>
      <c r="U489" s="98">
        <v>402000001</v>
      </c>
      <c r="V489" s="93" t="s">
        <v>684</v>
      </c>
      <c r="W489" s="93" t="s">
        <v>754</v>
      </c>
      <c r="X489" s="93" t="s">
        <v>757</v>
      </c>
      <c r="Y489" s="93" t="s">
        <v>724</v>
      </c>
      <c r="Z489" s="80">
        <v>905</v>
      </c>
      <c r="AA489" s="41">
        <v>1</v>
      </c>
      <c r="AB489" s="41">
        <v>6</v>
      </c>
      <c r="AC489" s="42" t="s">
        <v>681</v>
      </c>
      <c r="AD489" s="73">
        <v>100</v>
      </c>
      <c r="AE489" s="43"/>
      <c r="AF489" s="44"/>
      <c r="AG489" s="45">
        <v>0</v>
      </c>
      <c r="AH489" s="44"/>
      <c r="AI489" s="45">
        <v>0</v>
      </c>
      <c r="AJ489" s="45">
        <v>0</v>
      </c>
      <c r="AK489" s="45">
        <v>0</v>
      </c>
      <c r="AL489" s="7">
        <v>600</v>
      </c>
      <c r="AM489" s="8"/>
    </row>
    <row r="490" spans="1:39" ht="42" customHeight="1" x14ac:dyDescent="0.2">
      <c r="A490" s="5"/>
      <c r="B490" s="76">
        <v>400000000</v>
      </c>
      <c r="C490" s="76">
        <v>402000000</v>
      </c>
      <c r="D490" s="76">
        <v>402000000</v>
      </c>
      <c r="E490" s="76">
        <v>402000000</v>
      </c>
      <c r="F490" s="77">
        <v>402000001</v>
      </c>
      <c r="G490" s="6">
        <v>905</v>
      </c>
      <c r="H490" s="6">
        <v>1</v>
      </c>
      <c r="I490" s="77">
        <v>6</v>
      </c>
      <c r="J490" s="4" t="s">
        <v>681</v>
      </c>
      <c r="K490" s="6">
        <v>200</v>
      </c>
      <c r="L490" s="6"/>
      <c r="M490" s="6">
        <v>905160002</v>
      </c>
      <c r="N490" s="77" t="s">
        <v>711</v>
      </c>
      <c r="O490" s="6" t="s">
        <v>684</v>
      </c>
      <c r="P490" s="6" t="s">
        <v>754</v>
      </c>
      <c r="Q490" s="6" t="s">
        <v>757</v>
      </c>
      <c r="R490" s="6" t="s">
        <v>724</v>
      </c>
      <c r="S490" s="6">
        <v>200</v>
      </c>
      <c r="T490" s="6" t="s">
        <v>756</v>
      </c>
      <c r="U490" s="98"/>
      <c r="V490" s="93"/>
      <c r="W490" s="93"/>
      <c r="X490" s="93"/>
      <c r="Y490" s="93"/>
      <c r="Z490" s="80"/>
      <c r="AA490" s="41">
        <v>1</v>
      </c>
      <c r="AB490" s="41">
        <v>6</v>
      </c>
      <c r="AC490" s="42" t="s">
        <v>681</v>
      </c>
      <c r="AD490" s="73">
        <v>200</v>
      </c>
      <c r="AE490" s="43"/>
      <c r="AF490" s="44"/>
      <c r="AG490" s="45">
        <v>28257.5</v>
      </c>
      <c r="AH490" s="44"/>
      <c r="AI490" s="45">
        <v>26799.5</v>
      </c>
      <c r="AJ490" s="45">
        <v>26799.5</v>
      </c>
      <c r="AK490" s="45">
        <v>26799.5</v>
      </c>
      <c r="AL490" s="7">
        <v>600</v>
      </c>
      <c r="AM490" s="8"/>
    </row>
    <row r="491" spans="1:39" ht="84.75" customHeight="1" x14ac:dyDescent="0.2">
      <c r="A491" s="5"/>
      <c r="B491" s="76">
        <v>400000000</v>
      </c>
      <c r="C491" s="76">
        <v>402000000</v>
      </c>
      <c r="D491" s="76">
        <v>402000000</v>
      </c>
      <c r="E491" s="76">
        <v>402000000</v>
      </c>
      <c r="F491" s="77">
        <v>402000001</v>
      </c>
      <c r="G491" s="6">
        <v>905</v>
      </c>
      <c r="H491" s="6">
        <v>1</v>
      </c>
      <c r="I491" s="77">
        <v>6</v>
      </c>
      <c r="J491" s="4" t="s">
        <v>681</v>
      </c>
      <c r="K491" s="6">
        <v>800</v>
      </c>
      <c r="L491" s="6"/>
      <c r="M491" s="6">
        <v>905160003</v>
      </c>
      <c r="N491" s="77" t="s">
        <v>711</v>
      </c>
      <c r="O491" s="6" t="s">
        <v>684</v>
      </c>
      <c r="P491" s="6" t="s">
        <v>754</v>
      </c>
      <c r="Q491" s="6" t="s">
        <v>753</v>
      </c>
      <c r="R491" s="6" t="s">
        <v>724</v>
      </c>
      <c r="S491" s="6">
        <v>800</v>
      </c>
      <c r="T491" s="6" t="s">
        <v>755</v>
      </c>
      <c r="U491" s="74">
        <v>402000001</v>
      </c>
      <c r="V491" s="72" t="s">
        <v>684</v>
      </c>
      <c r="W491" s="72" t="s">
        <v>754</v>
      </c>
      <c r="X491" s="72" t="s">
        <v>753</v>
      </c>
      <c r="Y491" s="72" t="s">
        <v>724</v>
      </c>
      <c r="Z491" s="73">
        <v>905</v>
      </c>
      <c r="AA491" s="41">
        <v>1</v>
      </c>
      <c r="AB491" s="41">
        <v>6</v>
      </c>
      <c r="AC491" s="42" t="s">
        <v>681</v>
      </c>
      <c r="AD491" s="73">
        <v>800</v>
      </c>
      <c r="AE491" s="43"/>
      <c r="AF491" s="44"/>
      <c r="AG491" s="45">
        <v>52</v>
      </c>
      <c r="AH491" s="44"/>
      <c r="AI491" s="45">
        <v>52</v>
      </c>
      <c r="AJ491" s="45">
        <v>52</v>
      </c>
      <c r="AK491" s="45">
        <v>52</v>
      </c>
      <c r="AL491" s="7">
        <v>600</v>
      </c>
      <c r="AM491" s="8"/>
    </row>
    <row r="492" spans="1:39" ht="51" customHeight="1" x14ac:dyDescent="0.2">
      <c r="A492" s="5"/>
      <c r="B492" s="76">
        <v>400000000</v>
      </c>
      <c r="C492" s="76">
        <v>402000000</v>
      </c>
      <c r="D492" s="76">
        <v>402000000</v>
      </c>
      <c r="E492" s="76">
        <v>402000000</v>
      </c>
      <c r="F492" s="77">
        <v>402000001</v>
      </c>
      <c r="G492" s="6">
        <v>908</v>
      </c>
      <c r="H492" s="6">
        <v>1</v>
      </c>
      <c r="I492" s="77">
        <v>6</v>
      </c>
      <c r="J492" s="4" t="s">
        <v>675</v>
      </c>
      <c r="K492" s="6">
        <v>200</v>
      </c>
      <c r="L492" s="6"/>
      <c r="M492" s="6">
        <v>908503002</v>
      </c>
      <c r="N492" s="77" t="s">
        <v>711</v>
      </c>
      <c r="O492" s="6" t="s">
        <v>679</v>
      </c>
      <c r="P492" s="6" t="s">
        <v>752</v>
      </c>
      <c r="Q492" s="6" t="s">
        <v>751</v>
      </c>
      <c r="R492" s="6" t="s">
        <v>750</v>
      </c>
      <c r="S492" s="6">
        <v>200</v>
      </c>
      <c r="T492" s="6" t="s">
        <v>749</v>
      </c>
      <c r="U492" s="98">
        <v>402000001</v>
      </c>
      <c r="V492" s="93" t="s">
        <v>679</v>
      </c>
      <c r="W492" s="93" t="s">
        <v>752</v>
      </c>
      <c r="X492" s="93" t="s">
        <v>751</v>
      </c>
      <c r="Y492" s="93" t="s">
        <v>750</v>
      </c>
      <c r="Z492" s="80">
        <v>908</v>
      </c>
      <c r="AA492" s="41">
        <v>1</v>
      </c>
      <c r="AB492" s="41">
        <v>6</v>
      </c>
      <c r="AC492" s="42" t="s">
        <v>675</v>
      </c>
      <c r="AD492" s="73">
        <v>200</v>
      </c>
      <c r="AE492" s="43"/>
      <c r="AF492" s="44"/>
      <c r="AG492" s="45">
        <v>1527.7</v>
      </c>
      <c r="AH492" s="44"/>
      <c r="AI492" s="45">
        <v>1349.3</v>
      </c>
      <c r="AJ492" s="45">
        <v>1349.3</v>
      </c>
      <c r="AK492" s="45">
        <v>1349.3</v>
      </c>
      <c r="AL492" s="7">
        <v>600</v>
      </c>
      <c r="AM492" s="8"/>
    </row>
    <row r="493" spans="1:39" ht="42.75" customHeight="1" x14ac:dyDescent="0.2">
      <c r="A493" s="5"/>
      <c r="B493" s="76">
        <v>400000000</v>
      </c>
      <c r="C493" s="76">
        <v>402000000</v>
      </c>
      <c r="D493" s="76">
        <v>402000000</v>
      </c>
      <c r="E493" s="76">
        <v>402000000</v>
      </c>
      <c r="F493" s="77">
        <v>402000001</v>
      </c>
      <c r="G493" s="6">
        <v>908</v>
      </c>
      <c r="H493" s="6">
        <v>1</v>
      </c>
      <c r="I493" s="77">
        <v>6</v>
      </c>
      <c r="J493" s="4" t="s">
        <v>675</v>
      </c>
      <c r="K493" s="6">
        <v>800</v>
      </c>
      <c r="L493" s="6"/>
      <c r="M493" s="6">
        <v>908503003</v>
      </c>
      <c r="N493" s="77" t="s">
        <v>711</v>
      </c>
      <c r="O493" s="6" t="s">
        <v>679</v>
      </c>
      <c r="P493" s="6" t="s">
        <v>752</v>
      </c>
      <c r="Q493" s="6" t="s">
        <v>751</v>
      </c>
      <c r="R493" s="6" t="s">
        <v>750</v>
      </c>
      <c r="S493" s="6">
        <v>800</v>
      </c>
      <c r="T493" s="6" t="s">
        <v>749</v>
      </c>
      <c r="U493" s="98"/>
      <c r="V493" s="93"/>
      <c r="W493" s="93"/>
      <c r="X493" s="93"/>
      <c r="Y493" s="93"/>
      <c r="Z493" s="80"/>
      <c r="AA493" s="41">
        <v>1</v>
      </c>
      <c r="AB493" s="41">
        <v>6</v>
      </c>
      <c r="AC493" s="42" t="s">
        <v>675</v>
      </c>
      <c r="AD493" s="73">
        <v>800</v>
      </c>
      <c r="AE493" s="43"/>
      <c r="AF493" s="44"/>
      <c r="AG493" s="45">
        <v>3</v>
      </c>
      <c r="AH493" s="44"/>
      <c r="AI493" s="45">
        <v>3</v>
      </c>
      <c r="AJ493" s="45">
        <v>3</v>
      </c>
      <c r="AK493" s="45">
        <v>3</v>
      </c>
      <c r="AL493" s="7">
        <v>600</v>
      </c>
      <c r="AM493" s="8"/>
    </row>
    <row r="494" spans="1:39" ht="25.5" customHeight="1" x14ac:dyDescent="0.2">
      <c r="A494" s="5"/>
      <c r="B494" s="76">
        <v>400000000</v>
      </c>
      <c r="C494" s="76">
        <v>402000000</v>
      </c>
      <c r="D494" s="76">
        <v>402000000</v>
      </c>
      <c r="E494" s="76">
        <v>402000000</v>
      </c>
      <c r="F494" s="77">
        <v>402000001</v>
      </c>
      <c r="G494" s="6">
        <v>910</v>
      </c>
      <c r="H494" s="6">
        <v>1</v>
      </c>
      <c r="I494" s="77">
        <v>6</v>
      </c>
      <c r="J494" s="4" t="s">
        <v>660</v>
      </c>
      <c r="K494" s="6">
        <v>200</v>
      </c>
      <c r="L494" s="6"/>
      <c r="M494" s="6">
        <v>910164002</v>
      </c>
      <c r="N494" s="77" t="s">
        <v>711</v>
      </c>
      <c r="O494" s="6" t="s">
        <v>664</v>
      </c>
      <c r="P494" s="6" t="s">
        <v>748</v>
      </c>
      <c r="Q494" s="6" t="s">
        <v>747</v>
      </c>
      <c r="R494" s="6" t="s">
        <v>746</v>
      </c>
      <c r="S494" s="6">
        <v>200</v>
      </c>
      <c r="T494" s="6" t="s">
        <v>745</v>
      </c>
      <c r="U494" s="98">
        <v>402000001</v>
      </c>
      <c r="V494" s="93" t="s">
        <v>664</v>
      </c>
      <c r="W494" s="93" t="s">
        <v>748</v>
      </c>
      <c r="X494" s="93" t="s">
        <v>747</v>
      </c>
      <c r="Y494" s="93" t="s">
        <v>746</v>
      </c>
      <c r="Z494" s="80">
        <v>910</v>
      </c>
      <c r="AA494" s="41">
        <v>1</v>
      </c>
      <c r="AB494" s="41">
        <v>6</v>
      </c>
      <c r="AC494" s="42" t="s">
        <v>660</v>
      </c>
      <c r="AD494" s="73">
        <v>200</v>
      </c>
      <c r="AE494" s="43"/>
      <c r="AF494" s="44"/>
      <c r="AG494" s="45">
        <v>1797</v>
      </c>
      <c r="AH494" s="44"/>
      <c r="AI494" s="45">
        <v>1711.2</v>
      </c>
      <c r="AJ494" s="45">
        <v>1711.1</v>
      </c>
      <c r="AK494" s="45">
        <v>1711.1</v>
      </c>
      <c r="AL494" s="7">
        <v>600</v>
      </c>
      <c r="AM494" s="8"/>
    </row>
    <row r="495" spans="1:39" ht="19.5" customHeight="1" x14ac:dyDescent="0.2">
      <c r="A495" s="5"/>
      <c r="B495" s="76">
        <v>400000000</v>
      </c>
      <c r="C495" s="76">
        <v>402000000</v>
      </c>
      <c r="D495" s="76">
        <v>402000000</v>
      </c>
      <c r="E495" s="76">
        <v>402000000</v>
      </c>
      <c r="F495" s="77">
        <v>402000001</v>
      </c>
      <c r="G495" s="6">
        <v>910</v>
      </c>
      <c r="H495" s="6">
        <v>1</v>
      </c>
      <c r="I495" s="77">
        <v>6</v>
      </c>
      <c r="J495" s="4" t="s">
        <v>660</v>
      </c>
      <c r="K495" s="6">
        <v>200</v>
      </c>
      <c r="L495" s="6"/>
      <c r="M495" s="6">
        <v>910164003</v>
      </c>
      <c r="N495" s="77" t="s">
        <v>711</v>
      </c>
      <c r="O495" s="6" t="s">
        <v>664</v>
      </c>
      <c r="P495" s="6" t="s">
        <v>748</v>
      </c>
      <c r="Q495" s="6" t="s">
        <v>747</v>
      </c>
      <c r="R495" s="6" t="s">
        <v>746</v>
      </c>
      <c r="S495" s="6">
        <v>200</v>
      </c>
      <c r="T495" s="6" t="s">
        <v>745</v>
      </c>
      <c r="U495" s="98"/>
      <c r="V495" s="93"/>
      <c r="W495" s="93"/>
      <c r="X495" s="93"/>
      <c r="Y495" s="93"/>
      <c r="Z495" s="80"/>
      <c r="AA495" s="41">
        <v>1</v>
      </c>
      <c r="AB495" s="41">
        <v>6</v>
      </c>
      <c r="AC495" s="42" t="s">
        <v>660</v>
      </c>
      <c r="AD495" s="73">
        <v>200</v>
      </c>
      <c r="AE495" s="43"/>
      <c r="AF495" s="44"/>
      <c r="AG495" s="45">
        <v>50</v>
      </c>
      <c r="AH495" s="44"/>
      <c r="AI495" s="45">
        <v>50</v>
      </c>
      <c r="AJ495" s="45">
        <v>50</v>
      </c>
      <c r="AK495" s="45">
        <v>50</v>
      </c>
      <c r="AL495" s="7">
        <v>600</v>
      </c>
      <c r="AM495" s="8"/>
    </row>
    <row r="496" spans="1:39" ht="23.25" customHeight="1" x14ac:dyDescent="0.2">
      <c r="A496" s="5"/>
      <c r="B496" s="76">
        <v>400000000</v>
      </c>
      <c r="C496" s="76">
        <v>402000000</v>
      </c>
      <c r="D496" s="76">
        <v>402000000</v>
      </c>
      <c r="E496" s="76">
        <v>402000000</v>
      </c>
      <c r="F496" s="77">
        <v>402000001</v>
      </c>
      <c r="G496" s="6">
        <v>910</v>
      </c>
      <c r="H496" s="6">
        <v>1</v>
      </c>
      <c r="I496" s="77">
        <v>6</v>
      </c>
      <c r="J496" s="4" t="s">
        <v>660</v>
      </c>
      <c r="K496" s="6">
        <v>800</v>
      </c>
      <c r="L496" s="6"/>
      <c r="M496" s="6">
        <v>910164003</v>
      </c>
      <c r="N496" s="77" t="s">
        <v>711</v>
      </c>
      <c r="O496" s="6" t="s">
        <v>664</v>
      </c>
      <c r="P496" s="6" t="s">
        <v>748</v>
      </c>
      <c r="Q496" s="6" t="s">
        <v>747</v>
      </c>
      <c r="R496" s="6" t="s">
        <v>746</v>
      </c>
      <c r="S496" s="6">
        <v>800</v>
      </c>
      <c r="T496" s="6" t="s">
        <v>745</v>
      </c>
      <c r="U496" s="98"/>
      <c r="V496" s="93"/>
      <c r="W496" s="93"/>
      <c r="X496" s="93"/>
      <c r="Y496" s="93"/>
      <c r="Z496" s="80"/>
      <c r="AA496" s="41">
        <v>1</v>
      </c>
      <c r="AB496" s="41">
        <v>6</v>
      </c>
      <c r="AC496" s="42" t="s">
        <v>660</v>
      </c>
      <c r="AD496" s="73">
        <v>800</v>
      </c>
      <c r="AE496" s="43"/>
      <c r="AF496" s="44"/>
      <c r="AG496" s="45">
        <v>44.6</v>
      </c>
      <c r="AH496" s="44"/>
      <c r="AI496" s="45">
        <v>44.6</v>
      </c>
      <c r="AJ496" s="45">
        <v>44.6</v>
      </c>
      <c r="AK496" s="45">
        <v>44.6</v>
      </c>
      <c r="AL496" s="7">
        <v>600</v>
      </c>
      <c r="AM496" s="8"/>
    </row>
    <row r="497" spans="1:39" ht="42.75" customHeight="1" x14ac:dyDescent="0.2">
      <c r="A497" s="5"/>
      <c r="B497" s="76">
        <v>400000000</v>
      </c>
      <c r="C497" s="76">
        <v>402000000</v>
      </c>
      <c r="D497" s="76">
        <v>402000000</v>
      </c>
      <c r="E497" s="76">
        <v>402000000</v>
      </c>
      <c r="F497" s="77">
        <v>402000001</v>
      </c>
      <c r="G497" s="6">
        <v>918</v>
      </c>
      <c r="H497" s="6">
        <v>4</v>
      </c>
      <c r="I497" s="77">
        <v>12</v>
      </c>
      <c r="J497" s="4" t="s">
        <v>742</v>
      </c>
      <c r="K497" s="6">
        <v>100</v>
      </c>
      <c r="L497" s="6"/>
      <c r="M497" s="6">
        <v>918172011</v>
      </c>
      <c r="N497" s="77" t="s">
        <v>711</v>
      </c>
      <c r="O497" s="6" t="s">
        <v>744</v>
      </c>
      <c r="P497" s="6" t="s">
        <v>22</v>
      </c>
      <c r="Q497" s="6" t="s">
        <v>22</v>
      </c>
      <c r="R497" s="6" t="s">
        <v>22</v>
      </c>
      <c r="S497" s="6">
        <v>100</v>
      </c>
      <c r="T497" s="6" t="s">
        <v>743</v>
      </c>
      <c r="U497" s="98">
        <v>402000001</v>
      </c>
      <c r="V497" s="93" t="s">
        <v>744</v>
      </c>
      <c r="W497" s="99" t="s">
        <v>2180</v>
      </c>
      <c r="X497" s="99" t="s">
        <v>2181</v>
      </c>
      <c r="Y497" s="99" t="s">
        <v>2182</v>
      </c>
      <c r="Z497" s="80">
        <v>918</v>
      </c>
      <c r="AA497" s="41">
        <v>4</v>
      </c>
      <c r="AB497" s="41">
        <v>12</v>
      </c>
      <c r="AC497" s="42" t="s">
        <v>742</v>
      </c>
      <c r="AD497" s="73">
        <v>100</v>
      </c>
      <c r="AE497" s="43"/>
      <c r="AF497" s="44"/>
      <c r="AG497" s="45">
        <v>31803.7</v>
      </c>
      <c r="AH497" s="44"/>
      <c r="AI497" s="45">
        <v>30600.5</v>
      </c>
      <c r="AJ497" s="45">
        <v>31509.3</v>
      </c>
      <c r="AK497" s="45">
        <v>31509.3</v>
      </c>
      <c r="AL497" s="7">
        <v>600</v>
      </c>
      <c r="AM497" s="8"/>
    </row>
    <row r="498" spans="1:39" ht="156.75" customHeight="1" x14ac:dyDescent="0.2">
      <c r="A498" s="5"/>
      <c r="B498" s="76">
        <v>400000000</v>
      </c>
      <c r="C498" s="76">
        <v>402000000</v>
      </c>
      <c r="D498" s="76">
        <v>402000000</v>
      </c>
      <c r="E498" s="76">
        <v>402000000</v>
      </c>
      <c r="F498" s="77">
        <v>402000001</v>
      </c>
      <c r="G498" s="6">
        <v>918</v>
      </c>
      <c r="H498" s="6">
        <v>4</v>
      </c>
      <c r="I498" s="77">
        <v>12</v>
      </c>
      <c r="J498" s="4" t="s">
        <v>742</v>
      </c>
      <c r="K498" s="6">
        <v>200</v>
      </c>
      <c r="L498" s="6"/>
      <c r="M498" s="6">
        <v>918172012</v>
      </c>
      <c r="N498" s="77" t="s">
        <v>711</v>
      </c>
      <c r="O498" s="6" t="s">
        <v>744</v>
      </c>
      <c r="P498" s="6" t="s">
        <v>22</v>
      </c>
      <c r="Q498" s="6" t="s">
        <v>22</v>
      </c>
      <c r="R498" s="6" t="s">
        <v>22</v>
      </c>
      <c r="S498" s="6">
        <v>200</v>
      </c>
      <c r="T498" s="6" t="s">
        <v>743</v>
      </c>
      <c r="U498" s="98"/>
      <c r="V498" s="93"/>
      <c r="W498" s="100"/>
      <c r="X498" s="100"/>
      <c r="Y498" s="100"/>
      <c r="Z498" s="80"/>
      <c r="AA498" s="41">
        <v>4</v>
      </c>
      <c r="AB498" s="41">
        <v>12</v>
      </c>
      <c r="AC498" s="42" t="s">
        <v>742</v>
      </c>
      <c r="AD498" s="73">
        <v>200</v>
      </c>
      <c r="AE498" s="43"/>
      <c r="AF498" s="44"/>
      <c r="AG498" s="45">
        <v>4495.2</v>
      </c>
      <c r="AH498" s="44"/>
      <c r="AI498" s="45">
        <v>3633</v>
      </c>
      <c r="AJ498" s="45">
        <v>3633</v>
      </c>
      <c r="AK498" s="45">
        <v>3633</v>
      </c>
      <c r="AL498" s="7">
        <v>600</v>
      </c>
      <c r="AM498" s="8"/>
    </row>
    <row r="499" spans="1:39" ht="37.5" customHeight="1" x14ac:dyDescent="0.2">
      <c r="A499" s="5"/>
      <c r="B499" s="76">
        <v>400000000</v>
      </c>
      <c r="C499" s="76">
        <v>402000000</v>
      </c>
      <c r="D499" s="76">
        <v>402000000</v>
      </c>
      <c r="E499" s="76">
        <v>402000000</v>
      </c>
      <c r="F499" s="77">
        <v>402000001</v>
      </c>
      <c r="G499" s="6">
        <v>921</v>
      </c>
      <c r="H499" s="6">
        <v>1</v>
      </c>
      <c r="I499" s="77">
        <v>13</v>
      </c>
      <c r="J499" s="4" t="s">
        <v>653</v>
      </c>
      <c r="K499" s="6">
        <v>100</v>
      </c>
      <c r="L499" s="6"/>
      <c r="M499" s="6">
        <v>921179002</v>
      </c>
      <c r="N499" s="77" t="s">
        <v>711</v>
      </c>
      <c r="O499" s="6" t="s">
        <v>657</v>
      </c>
      <c r="P499" s="6" t="s">
        <v>738</v>
      </c>
      <c r="Q499" s="6" t="s">
        <v>737</v>
      </c>
      <c r="R499" s="6" t="s">
        <v>724</v>
      </c>
      <c r="S499" s="6">
        <v>100</v>
      </c>
      <c r="T499" s="6" t="s">
        <v>736</v>
      </c>
      <c r="U499" s="98">
        <v>402000001</v>
      </c>
      <c r="V499" s="93" t="s">
        <v>657</v>
      </c>
      <c r="W499" s="93" t="s">
        <v>738</v>
      </c>
      <c r="X499" s="93" t="s">
        <v>737</v>
      </c>
      <c r="Y499" s="93" t="s">
        <v>724</v>
      </c>
      <c r="Z499" s="80">
        <v>921</v>
      </c>
      <c r="AA499" s="41">
        <v>1</v>
      </c>
      <c r="AB499" s="41">
        <v>13</v>
      </c>
      <c r="AC499" s="42" t="s">
        <v>653</v>
      </c>
      <c r="AD499" s="73">
        <v>200</v>
      </c>
      <c r="AE499" s="43"/>
      <c r="AF499" s="44"/>
      <c r="AG499" s="45">
        <v>3077.3</v>
      </c>
      <c r="AH499" s="44"/>
      <c r="AI499" s="45">
        <v>2983</v>
      </c>
      <c r="AJ499" s="45">
        <v>3010.6</v>
      </c>
      <c r="AK499" s="45">
        <v>3039.2</v>
      </c>
      <c r="AL499" s="7">
        <v>600</v>
      </c>
      <c r="AM499" s="8"/>
    </row>
    <row r="500" spans="1:39" ht="53.25" customHeight="1" x14ac:dyDescent="0.2">
      <c r="A500" s="5"/>
      <c r="B500" s="76">
        <v>400000000</v>
      </c>
      <c r="C500" s="76">
        <v>402000000</v>
      </c>
      <c r="D500" s="76">
        <v>402000000</v>
      </c>
      <c r="E500" s="76">
        <v>402000000</v>
      </c>
      <c r="F500" s="77">
        <v>402000001</v>
      </c>
      <c r="G500" s="6">
        <v>921</v>
      </c>
      <c r="H500" s="6">
        <v>1</v>
      </c>
      <c r="I500" s="77">
        <v>13</v>
      </c>
      <c r="J500" s="4" t="s">
        <v>653</v>
      </c>
      <c r="K500" s="6">
        <v>200</v>
      </c>
      <c r="L500" s="6"/>
      <c r="M500" s="6">
        <v>921179002</v>
      </c>
      <c r="N500" s="77" t="s">
        <v>711</v>
      </c>
      <c r="O500" s="6" t="s">
        <v>657</v>
      </c>
      <c r="P500" s="6" t="s">
        <v>738</v>
      </c>
      <c r="Q500" s="6" t="s">
        <v>737</v>
      </c>
      <c r="R500" s="6" t="s">
        <v>724</v>
      </c>
      <c r="S500" s="6">
        <v>200</v>
      </c>
      <c r="T500" s="6" t="s">
        <v>736</v>
      </c>
      <c r="U500" s="98"/>
      <c r="V500" s="93"/>
      <c r="W500" s="93"/>
      <c r="X500" s="93"/>
      <c r="Y500" s="93"/>
      <c r="Z500" s="80"/>
      <c r="AA500" s="41">
        <v>1</v>
      </c>
      <c r="AB500" s="41">
        <v>13</v>
      </c>
      <c r="AC500" s="42" t="s">
        <v>653</v>
      </c>
      <c r="AD500" s="73">
        <v>800</v>
      </c>
      <c r="AE500" s="43"/>
      <c r="AF500" s="44"/>
      <c r="AG500" s="45">
        <v>4</v>
      </c>
      <c r="AH500" s="44"/>
      <c r="AI500" s="45">
        <v>4</v>
      </c>
      <c r="AJ500" s="45">
        <v>4</v>
      </c>
      <c r="AK500" s="45">
        <v>4</v>
      </c>
      <c r="AL500" s="7">
        <v>600</v>
      </c>
      <c r="AM500" s="8"/>
    </row>
    <row r="501" spans="1:39" ht="57.75" customHeight="1" x14ac:dyDescent="0.2">
      <c r="A501" s="5"/>
      <c r="B501" s="76">
        <v>400000000</v>
      </c>
      <c r="C501" s="76">
        <v>402000000</v>
      </c>
      <c r="D501" s="76">
        <v>402000000</v>
      </c>
      <c r="E501" s="76">
        <v>402000000</v>
      </c>
      <c r="F501" s="77">
        <v>402000001</v>
      </c>
      <c r="G501" s="6">
        <v>923</v>
      </c>
      <c r="H501" s="6">
        <v>0</v>
      </c>
      <c r="I501" s="77">
        <v>0</v>
      </c>
      <c r="J501" s="4"/>
      <c r="K501" s="6">
        <v>0</v>
      </c>
      <c r="L501" s="6"/>
      <c r="M501" s="6">
        <v>923191004</v>
      </c>
      <c r="N501" s="77" t="s">
        <v>711</v>
      </c>
      <c r="O501" s="6" t="s">
        <v>651</v>
      </c>
      <c r="P501" s="6" t="s">
        <v>735</v>
      </c>
      <c r="Q501" s="6" t="s">
        <v>734</v>
      </c>
      <c r="R501" s="6" t="s">
        <v>733</v>
      </c>
      <c r="S501" s="6">
        <v>0</v>
      </c>
      <c r="T501" s="6" t="s">
        <v>732</v>
      </c>
      <c r="U501" s="98">
        <v>402000001</v>
      </c>
      <c r="V501" s="93" t="s">
        <v>651</v>
      </c>
      <c r="W501" s="93" t="s">
        <v>735</v>
      </c>
      <c r="X501" s="93" t="s">
        <v>734</v>
      </c>
      <c r="Y501" s="93" t="s">
        <v>733</v>
      </c>
      <c r="Z501" s="80">
        <v>923</v>
      </c>
      <c r="AA501" s="41">
        <v>5</v>
      </c>
      <c r="AB501" s="41">
        <v>5</v>
      </c>
      <c r="AC501" s="42" t="s">
        <v>647</v>
      </c>
      <c r="AD501" s="73">
        <v>200</v>
      </c>
      <c r="AE501" s="43"/>
      <c r="AF501" s="44"/>
      <c r="AG501" s="45">
        <v>4893</v>
      </c>
      <c r="AH501" s="44"/>
      <c r="AI501" s="45">
        <v>6136.7</v>
      </c>
      <c r="AJ501" s="45">
        <v>6181.1</v>
      </c>
      <c r="AK501" s="45">
        <v>6181.1</v>
      </c>
      <c r="AL501" s="7"/>
      <c r="AM501" s="8"/>
    </row>
    <row r="502" spans="1:39" ht="82.5" customHeight="1" x14ac:dyDescent="0.2">
      <c r="A502" s="5"/>
      <c r="B502" s="76">
        <v>400000000</v>
      </c>
      <c r="C502" s="76">
        <v>402000000</v>
      </c>
      <c r="D502" s="76">
        <v>402000000</v>
      </c>
      <c r="E502" s="76">
        <v>402000000</v>
      </c>
      <c r="F502" s="77">
        <v>402000001</v>
      </c>
      <c r="G502" s="6">
        <v>923</v>
      </c>
      <c r="H502" s="6">
        <v>5</v>
      </c>
      <c r="I502" s="77">
        <v>5</v>
      </c>
      <c r="J502" s="4" t="s">
        <v>647</v>
      </c>
      <c r="K502" s="6">
        <v>200</v>
      </c>
      <c r="L502" s="6"/>
      <c r="M502" s="6">
        <v>923191002</v>
      </c>
      <c r="N502" s="77" t="s">
        <v>711</v>
      </c>
      <c r="O502" s="6" t="s">
        <v>651</v>
      </c>
      <c r="P502" s="6" t="s">
        <v>735</v>
      </c>
      <c r="Q502" s="6" t="s">
        <v>734</v>
      </c>
      <c r="R502" s="6" t="s">
        <v>733</v>
      </c>
      <c r="S502" s="6">
        <v>200</v>
      </c>
      <c r="T502" s="6" t="s">
        <v>732</v>
      </c>
      <c r="U502" s="98"/>
      <c r="V502" s="93"/>
      <c r="W502" s="93"/>
      <c r="X502" s="93"/>
      <c r="Y502" s="93"/>
      <c r="Z502" s="80"/>
      <c r="AA502" s="41">
        <v>5</v>
      </c>
      <c r="AB502" s="41">
        <v>5</v>
      </c>
      <c r="AC502" s="42" t="s">
        <v>647</v>
      </c>
      <c r="AD502" s="73">
        <v>800</v>
      </c>
      <c r="AE502" s="43"/>
      <c r="AF502" s="44"/>
      <c r="AG502" s="45">
        <v>9.5</v>
      </c>
      <c r="AH502" s="44"/>
      <c r="AI502" s="45">
        <v>0</v>
      </c>
      <c r="AJ502" s="45">
        <v>0</v>
      </c>
      <c r="AK502" s="45">
        <v>0</v>
      </c>
      <c r="AL502" s="7">
        <v>600</v>
      </c>
      <c r="AM502" s="8"/>
    </row>
    <row r="503" spans="1:39" ht="39.75" customHeight="1" x14ac:dyDescent="0.2">
      <c r="A503" s="5"/>
      <c r="B503" s="76">
        <v>400000000</v>
      </c>
      <c r="C503" s="76">
        <v>402000000</v>
      </c>
      <c r="D503" s="76">
        <v>402000000</v>
      </c>
      <c r="E503" s="76">
        <v>402000000</v>
      </c>
      <c r="F503" s="77">
        <v>402000001</v>
      </c>
      <c r="G503" s="6">
        <v>962</v>
      </c>
      <c r="H503" s="6">
        <v>1</v>
      </c>
      <c r="I503" s="77">
        <v>4</v>
      </c>
      <c r="J503" s="4" t="s">
        <v>599</v>
      </c>
      <c r="K503" s="6">
        <v>200</v>
      </c>
      <c r="L503" s="6"/>
      <c r="M503" s="6">
        <v>962246013</v>
      </c>
      <c r="N503" s="77" t="s">
        <v>711</v>
      </c>
      <c r="O503" s="6" t="s">
        <v>603</v>
      </c>
      <c r="P503" s="6" t="s">
        <v>731</v>
      </c>
      <c r="Q503" s="6" t="s">
        <v>714</v>
      </c>
      <c r="R503" s="6" t="s">
        <v>713</v>
      </c>
      <c r="S503" s="6">
        <v>200</v>
      </c>
      <c r="T503" s="6" t="s">
        <v>730</v>
      </c>
      <c r="U503" s="98">
        <v>402000001</v>
      </c>
      <c r="V503" s="93" t="s">
        <v>603</v>
      </c>
      <c r="W503" s="93" t="s">
        <v>731</v>
      </c>
      <c r="X503" s="93" t="s">
        <v>714</v>
      </c>
      <c r="Y503" s="93" t="s">
        <v>713</v>
      </c>
      <c r="Z503" s="80">
        <v>962</v>
      </c>
      <c r="AA503" s="41">
        <v>1</v>
      </c>
      <c r="AB503" s="41">
        <v>4</v>
      </c>
      <c r="AC503" s="42" t="s">
        <v>599</v>
      </c>
      <c r="AD503" s="73">
        <v>200</v>
      </c>
      <c r="AE503" s="43"/>
      <c r="AF503" s="44"/>
      <c r="AG503" s="45">
        <v>13615.2</v>
      </c>
      <c r="AH503" s="44"/>
      <c r="AI503" s="45">
        <v>13328.9</v>
      </c>
      <c r="AJ503" s="45">
        <v>13520.1</v>
      </c>
      <c r="AK503" s="45">
        <v>13719</v>
      </c>
      <c r="AL503" s="7">
        <v>600</v>
      </c>
      <c r="AM503" s="8"/>
    </row>
    <row r="504" spans="1:39" ht="53.25" customHeight="1" x14ac:dyDescent="0.2">
      <c r="A504" s="5"/>
      <c r="B504" s="76">
        <v>400000000</v>
      </c>
      <c r="C504" s="76">
        <v>402000000</v>
      </c>
      <c r="D504" s="76">
        <v>402000000</v>
      </c>
      <c r="E504" s="76">
        <v>402000000</v>
      </c>
      <c r="F504" s="77">
        <v>402000001</v>
      </c>
      <c r="G504" s="6">
        <v>962</v>
      </c>
      <c r="H504" s="6">
        <v>1</v>
      </c>
      <c r="I504" s="77">
        <v>4</v>
      </c>
      <c r="J504" s="4" t="s">
        <v>599</v>
      </c>
      <c r="K504" s="6">
        <v>800</v>
      </c>
      <c r="L504" s="6"/>
      <c r="M504" s="6">
        <v>962246014</v>
      </c>
      <c r="N504" s="77" t="s">
        <v>711</v>
      </c>
      <c r="O504" s="6" t="s">
        <v>603</v>
      </c>
      <c r="P504" s="6" t="s">
        <v>731</v>
      </c>
      <c r="Q504" s="6" t="s">
        <v>714</v>
      </c>
      <c r="R504" s="6" t="s">
        <v>713</v>
      </c>
      <c r="S504" s="6">
        <v>800</v>
      </c>
      <c r="T504" s="6" t="s">
        <v>730</v>
      </c>
      <c r="U504" s="98"/>
      <c r="V504" s="93"/>
      <c r="W504" s="93"/>
      <c r="X504" s="93"/>
      <c r="Y504" s="93"/>
      <c r="Z504" s="80"/>
      <c r="AA504" s="41">
        <v>1</v>
      </c>
      <c r="AB504" s="41">
        <v>4</v>
      </c>
      <c r="AC504" s="42" t="s">
        <v>599</v>
      </c>
      <c r="AD504" s="73">
        <v>800</v>
      </c>
      <c r="AE504" s="43"/>
      <c r="AF504" s="44"/>
      <c r="AG504" s="45">
        <v>111.6</v>
      </c>
      <c r="AH504" s="44"/>
      <c r="AI504" s="45">
        <v>111.5</v>
      </c>
      <c r="AJ504" s="45">
        <v>111.5</v>
      </c>
      <c r="AK504" s="45">
        <v>111.5</v>
      </c>
      <c r="AL504" s="7">
        <v>600</v>
      </c>
      <c r="AM504" s="8"/>
    </row>
    <row r="505" spans="1:39" ht="184.5" customHeight="1" x14ac:dyDescent="0.2">
      <c r="A505" s="5"/>
      <c r="B505" s="76">
        <v>400000000</v>
      </c>
      <c r="C505" s="76">
        <v>402000000</v>
      </c>
      <c r="D505" s="76">
        <v>402000000</v>
      </c>
      <c r="E505" s="76">
        <v>402000000</v>
      </c>
      <c r="F505" s="77">
        <v>402000001</v>
      </c>
      <c r="G505" s="6">
        <v>962</v>
      </c>
      <c r="H505" s="6">
        <v>1</v>
      </c>
      <c r="I505" s="77">
        <v>13</v>
      </c>
      <c r="J505" s="4" t="s">
        <v>705</v>
      </c>
      <c r="K505" s="6">
        <v>300</v>
      </c>
      <c r="L505" s="6"/>
      <c r="M505" s="6">
        <v>962127001</v>
      </c>
      <c r="N505" s="77" t="s">
        <v>711</v>
      </c>
      <c r="O505" s="6" t="s">
        <v>709</v>
      </c>
      <c r="P505" s="6" t="s">
        <v>728</v>
      </c>
      <c r="Q505" s="6" t="s">
        <v>727</v>
      </c>
      <c r="R505" s="6" t="s">
        <v>706</v>
      </c>
      <c r="S505" s="6">
        <v>300</v>
      </c>
      <c r="T505" s="6" t="s">
        <v>729</v>
      </c>
      <c r="U505" s="74">
        <v>402000001</v>
      </c>
      <c r="V505" s="72" t="s">
        <v>709</v>
      </c>
      <c r="W505" s="72" t="s">
        <v>728</v>
      </c>
      <c r="X505" s="72" t="s">
        <v>727</v>
      </c>
      <c r="Y505" s="72" t="s">
        <v>706</v>
      </c>
      <c r="Z505" s="73">
        <v>962</v>
      </c>
      <c r="AA505" s="41">
        <v>1</v>
      </c>
      <c r="AB505" s="41">
        <v>13</v>
      </c>
      <c r="AC505" s="42" t="s">
        <v>705</v>
      </c>
      <c r="AD505" s="73">
        <v>300</v>
      </c>
      <c r="AE505" s="43"/>
      <c r="AF505" s="44"/>
      <c r="AG505" s="45">
        <v>4356</v>
      </c>
      <c r="AH505" s="44"/>
      <c r="AI505" s="45">
        <v>4032</v>
      </c>
      <c r="AJ505" s="45">
        <v>4032</v>
      </c>
      <c r="AK505" s="45">
        <v>4032</v>
      </c>
      <c r="AL505" s="7">
        <v>600</v>
      </c>
      <c r="AM505" s="8"/>
    </row>
    <row r="506" spans="1:39" ht="45.75" customHeight="1" x14ac:dyDescent="0.2">
      <c r="A506" s="5"/>
      <c r="B506" s="76">
        <v>400000000</v>
      </c>
      <c r="C506" s="76">
        <v>402000000</v>
      </c>
      <c r="D506" s="76">
        <v>402000000</v>
      </c>
      <c r="E506" s="76">
        <v>402000000</v>
      </c>
      <c r="F506" s="77">
        <v>402000001</v>
      </c>
      <c r="G506" s="6">
        <v>972</v>
      </c>
      <c r="H506" s="6">
        <v>1</v>
      </c>
      <c r="I506" s="77">
        <v>4</v>
      </c>
      <c r="J506" s="4" t="s">
        <v>599</v>
      </c>
      <c r="K506" s="6">
        <v>200</v>
      </c>
      <c r="L506" s="6"/>
      <c r="M506" s="6">
        <v>972255012</v>
      </c>
      <c r="N506" s="77" t="s">
        <v>711</v>
      </c>
      <c r="O506" s="6" t="s">
        <v>603</v>
      </c>
      <c r="P506" s="6" t="s">
        <v>726</v>
      </c>
      <c r="Q506" s="6" t="s">
        <v>725</v>
      </c>
      <c r="R506" s="6" t="s">
        <v>724</v>
      </c>
      <c r="S506" s="6">
        <v>200</v>
      </c>
      <c r="T506" s="6" t="s">
        <v>723</v>
      </c>
      <c r="U506" s="98">
        <v>402000001</v>
      </c>
      <c r="V506" s="93" t="s">
        <v>603</v>
      </c>
      <c r="W506" s="93" t="s">
        <v>726</v>
      </c>
      <c r="X506" s="93" t="s">
        <v>725</v>
      </c>
      <c r="Y506" s="93" t="s">
        <v>724</v>
      </c>
      <c r="Z506" s="80">
        <v>972</v>
      </c>
      <c r="AA506" s="41">
        <v>1</v>
      </c>
      <c r="AB506" s="41">
        <v>4</v>
      </c>
      <c r="AC506" s="42" t="s">
        <v>599</v>
      </c>
      <c r="AD506" s="73">
        <v>200</v>
      </c>
      <c r="AE506" s="43"/>
      <c r="AF506" s="44"/>
      <c r="AG506" s="45">
        <v>11003.5</v>
      </c>
      <c r="AH506" s="44"/>
      <c r="AI506" s="45">
        <v>10487.8</v>
      </c>
      <c r="AJ506" s="45">
        <v>10613.5</v>
      </c>
      <c r="AK506" s="45">
        <v>10744.3</v>
      </c>
      <c r="AL506" s="7">
        <v>600</v>
      </c>
      <c r="AM506" s="8"/>
    </row>
    <row r="507" spans="1:39" ht="34.5" customHeight="1" x14ac:dyDescent="0.2">
      <c r="A507" s="5"/>
      <c r="B507" s="76">
        <v>400000000</v>
      </c>
      <c r="C507" s="76">
        <v>402000000</v>
      </c>
      <c r="D507" s="76">
        <v>402000000</v>
      </c>
      <c r="E507" s="76">
        <v>402000000</v>
      </c>
      <c r="F507" s="77">
        <v>402000001</v>
      </c>
      <c r="G507" s="6">
        <v>972</v>
      </c>
      <c r="H507" s="6">
        <v>1</v>
      </c>
      <c r="I507" s="77">
        <v>4</v>
      </c>
      <c r="J507" s="4" t="s">
        <v>599</v>
      </c>
      <c r="K507" s="6">
        <v>800</v>
      </c>
      <c r="L507" s="6"/>
      <c r="M507" s="6">
        <v>972255013</v>
      </c>
      <c r="N507" s="77" t="s">
        <v>711</v>
      </c>
      <c r="O507" s="6" t="s">
        <v>603</v>
      </c>
      <c r="P507" s="6" t="s">
        <v>726</v>
      </c>
      <c r="Q507" s="6" t="s">
        <v>725</v>
      </c>
      <c r="R507" s="6" t="s">
        <v>724</v>
      </c>
      <c r="S507" s="6">
        <v>800</v>
      </c>
      <c r="T507" s="6" t="s">
        <v>723</v>
      </c>
      <c r="U507" s="98"/>
      <c r="V507" s="93"/>
      <c r="W507" s="93"/>
      <c r="X507" s="93"/>
      <c r="Y507" s="93"/>
      <c r="Z507" s="80"/>
      <c r="AA507" s="41">
        <v>1</v>
      </c>
      <c r="AB507" s="41">
        <v>4</v>
      </c>
      <c r="AC507" s="42" t="s">
        <v>599</v>
      </c>
      <c r="AD507" s="73">
        <v>800</v>
      </c>
      <c r="AE507" s="43"/>
      <c r="AF507" s="44"/>
      <c r="AG507" s="45">
        <v>217.1</v>
      </c>
      <c r="AH507" s="44"/>
      <c r="AI507" s="45">
        <v>234.3</v>
      </c>
      <c r="AJ507" s="45">
        <v>234.3</v>
      </c>
      <c r="AK507" s="45">
        <v>234.3</v>
      </c>
      <c r="AL507" s="7">
        <v>600</v>
      </c>
      <c r="AM507" s="8"/>
    </row>
    <row r="508" spans="1:39" ht="184.5" customHeight="1" x14ac:dyDescent="0.2">
      <c r="A508" s="5"/>
      <c r="B508" s="76">
        <v>400000000</v>
      </c>
      <c r="C508" s="76">
        <v>402000000</v>
      </c>
      <c r="D508" s="76">
        <v>402000000</v>
      </c>
      <c r="E508" s="76">
        <v>402000000</v>
      </c>
      <c r="F508" s="77">
        <v>402000001</v>
      </c>
      <c r="G508" s="6">
        <v>972</v>
      </c>
      <c r="H508" s="6">
        <v>1</v>
      </c>
      <c r="I508" s="77">
        <v>13</v>
      </c>
      <c r="J508" s="4" t="s">
        <v>705</v>
      </c>
      <c r="K508" s="6">
        <v>300</v>
      </c>
      <c r="L508" s="6"/>
      <c r="M508" s="6">
        <v>972252001</v>
      </c>
      <c r="N508" s="77" t="s">
        <v>711</v>
      </c>
      <c r="O508" s="6" t="s">
        <v>709</v>
      </c>
      <c r="P508" s="6" t="s">
        <v>721</v>
      </c>
      <c r="Q508" s="6" t="s">
        <v>707</v>
      </c>
      <c r="R508" s="6" t="s">
        <v>720</v>
      </c>
      <c r="S508" s="6">
        <v>300</v>
      </c>
      <c r="T508" s="6" t="s">
        <v>722</v>
      </c>
      <c r="U508" s="74">
        <v>402000001</v>
      </c>
      <c r="V508" s="72" t="s">
        <v>709</v>
      </c>
      <c r="W508" s="72" t="s">
        <v>721</v>
      </c>
      <c r="X508" s="72" t="s">
        <v>707</v>
      </c>
      <c r="Y508" s="72" t="s">
        <v>720</v>
      </c>
      <c r="Z508" s="73">
        <v>972</v>
      </c>
      <c r="AA508" s="41">
        <v>1</v>
      </c>
      <c r="AB508" s="41">
        <v>13</v>
      </c>
      <c r="AC508" s="42" t="s">
        <v>705</v>
      </c>
      <c r="AD508" s="73">
        <v>300</v>
      </c>
      <c r="AE508" s="43"/>
      <c r="AF508" s="44"/>
      <c r="AG508" s="45">
        <v>4968</v>
      </c>
      <c r="AH508" s="44"/>
      <c r="AI508" s="45">
        <v>5080</v>
      </c>
      <c r="AJ508" s="45">
        <v>5080</v>
      </c>
      <c r="AK508" s="45">
        <v>5080</v>
      </c>
      <c r="AL508" s="7">
        <v>600</v>
      </c>
      <c r="AM508" s="8"/>
    </row>
    <row r="509" spans="1:39" ht="33.75" customHeight="1" x14ac:dyDescent="0.2">
      <c r="A509" s="5"/>
      <c r="B509" s="76">
        <v>400000000</v>
      </c>
      <c r="C509" s="76">
        <v>402000000</v>
      </c>
      <c r="D509" s="76">
        <v>402000000</v>
      </c>
      <c r="E509" s="76">
        <v>402000000</v>
      </c>
      <c r="F509" s="77">
        <v>402000001</v>
      </c>
      <c r="G509" s="6">
        <v>982</v>
      </c>
      <c r="H509" s="6">
        <v>1</v>
      </c>
      <c r="I509" s="77">
        <v>4</v>
      </c>
      <c r="J509" s="4" t="s">
        <v>599</v>
      </c>
      <c r="K509" s="6">
        <v>200</v>
      </c>
      <c r="L509" s="6"/>
      <c r="M509" s="6">
        <v>982266014</v>
      </c>
      <c r="N509" s="77" t="s">
        <v>711</v>
      </c>
      <c r="O509" s="6" t="s">
        <v>603</v>
      </c>
      <c r="P509" s="6" t="s">
        <v>719</v>
      </c>
      <c r="Q509" s="6" t="s">
        <v>714</v>
      </c>
      <c r="R509" s="6" t="s">
        <v>713</v>
      </c>
      <c r="S509" s="6">
        <v>200</v>
      </c>
      <c r="T509" s="6" t="s">
        <v>718</v>
      </c>
      <c r="U509" s="98">
        <v>402000001</v>
      </c>
      <c r="V509" s="93" t="s">
        <v>603</v>
      </c>
      <c r="W509" s="93" t="s">
        <v>719</v>
      </c>
      <c r="X509" s="93" t="s">
        <v>714</v>
      </c>
      <c r="Y509" s="93" t="s">
        <v>713</v>
      </c>
      <c r="Z509" s="80">
        <v>982</v>
      </c>
      <c r="AA509" s="41">
        <v>1</v>
      </c>
      <c r="AB509" s="41">
        <v>4</v>
      </c>
      <c r="AC509" s="42" t="s">
        <v>599</v>
      </c>
      <c r="AD509" s="73">
        <v>200</v>
      </c>
      <c r="AE509" s="43"/>
      <c r="AF509" s="44"/>
      <c r="AG509" s="45">
        <v>10126.1</v>
      </c>
      <c r="AH509" s="44"/>
      <c r="AI509" s="45">
        <v>10026.6</v>
      </c>
      <c r="AJ509" s="45">
        <v>10176.700000000001</v>
      </c>
      <c r="AK509" s="45">
        <v>10327.4</v>
      </c>
      <c r="AL509" s="7">
        <v>600</v>
      </c>
      <c r="AM509" s="8"/>
    </row>
    <row r="510" spans="1:39" ht="53.25" customHeight="1" x14ac:dyDescent="0.2">
      <c r="A510" s="5"/>
      <c r="B510" s="76">
        <v>400000000</v>
      </c>
      <c r="C510" s="76">
        <v>402000000</v>
      </c>
      <c r="D510" s="76">
        <v>402000000</v>
      </c>
      <c r="E510" s="76">
        <v>402000000</v>
      </c>
      <c r="F510" s="77">
        <v>402000001</v>
      </c>
      <c r="G510" s="6">
        <v>982</v>
      </c>
      <c r="H510" s="6">
        <v>1</v>
      </c>
      <c r="I510" s="77">
        <v>4</v>
      </c>
      <c r="J510" s="4" t="s">
        <v>599</v>
      </c>
      <c r="K510" s="6">
        <v>800</v>
      </c>
      <c r="L510" s="6"/>
      <c r="M510" s="6">
        <v>982266015</v>
      </c>
      <c r="N510" s="77" t="s">
        <v>711</v>
      </c>
      <c r="O510" s="6" t="s">
        <v>603</v>
      </c>
      <c r="P510" s="6" t="s">
        <v>719</v>
      </c>
      <c r="Q510" s="6" t="s">
        <v>714</v>
      </c>
      <c r="R510" s="6" t="s">
        <v>713</v>
      </c>
      <c r="S510" s="6">
        <v>800</v>
      </c>
      <c r="T510" s="6" t="s">
        <v>718</v>
      </c>
      <c r="U510" s="98"/>
      <c r="V510" s="93"/>
      <c r="W510" s="93"/>
      <c r="X510" s="93"/>
      <c r="Y510" s="93"/>
      <c r="Z510" s="80"/>
      <c r="AA510" s="41">
        <v>1</v>
      </c>
      <c r="AB510" s="41">
        <v>4</v>
      </c>
      <c r="AC510" s="42" t="s">
        <v>599</v>
      </c>
      <c r="AD510" s="73">
        <v>800</v>
      </c>
      <c r="AE510" s="43"/>
      <c r="AF510" s="44"/>
      <c r="AG510" s="45">
        <v>163.6</v>
      </c>
      <c r="AH510" s="44"/>
      <c r="AI510" s="45">
        <v>163.6</v>
      </c>
      <c r="AJ510" s="45">
        <v>163.6</v>
      </c>
      <c r="AK510" s="45">
        <v>163.6</v>
      </c>
      <c r="AL510" s="7">
        <v>600</v>
      </c>
      <c r="AM510" s="8"/>
    </row>
    <row r="511" spans="1:39" ht="181.5" customHeight="1" x14ac:dyDescent="0.2">
      <c r="A511" s="5"/>
      <c r="B511" s="76">
        <v>400000000</v>
      </c>
      <c r="C511" s="76">
        <v>402000000</v>
      </c>
      <c r="D511" s="76">
        <v>402000000</v>
      </c>
      <c r="E511" s="76">
        <v>402000000</v>
      </c>
      <c r="F511" s="77">
        <v>402000001</v>
      </c>
      <c r="G511" s="6">
        <v>982</v>
      </c>
      <c r="H511" s="6">
        <v>1</v>
      </c>
      <c r="I511" s="77">
        <v>13</v>
      </c>
      <c r="J511" s="4" t="s">
        <v>705</v>
      </c>
      <c r="K511" s="6">
        <v>300</v>
      </c>
      <c r="L511" s="6"/>
      <c r="M511" s="6">
        <v>982261001</v>
      </c>
      <c r="N511" s="77" t="s">
        <v>711</v>
      </c>
      <c r="O511" s="6" t="s">
        <v>709</v>
      </c>
      <c r="P511" s="6" t="s">
        <v>716</v>
      </c>
      <c r="Q511" s="6" t="s">
        <v>707</v>
      </c>
      <c r="R511" s="6" t="s">
        <v>706</v>
      </c>
      <c r="S511" s="6">
        <v>300</v>
      </c>
      <c r="T511" s="6" t="s">
        <v>717</v>
      </c>
      <c r="U511" s="74">
        <v>402000001</v>
      </c>
      <c r="V511" s="72" t="s">
        <v>709</v>
      </c>
      <c r="W511" s="72" t="s">
        <v>716</v>
      </c>
      <c r="X511" s="72" t="s">
        <v>707</v>
      </c>
      <c r="Y511" s="72" t="s">
        <v>706</v>
      </c>
      <c r="Z511" s="73">
        <v>982</v>
      </c>
      <c r="AA511" s="41">
        <v>1</v>
      </c>
      <c r="AB511" s="41">
        <v>13</v>
      </c>
      <c r="AC511" s="42" t="s">
        <v>705</v>
      </c>
      <c r="AD511" s="73">
        <v>300</v>
      </c>
      <c r="AE511" s="43"/>
      <c r="AF511" s="44"/>
      <c r="AG511" s="45">
        <v>3276</v>
      </c>
      <c r="AH511" s="44"/>
      <c r="AI511" s="45">
        <v>3276</v>
      </c>
      <c r="AJ511" s="45">
        <v>3276</v>
      </c>
      <c r="AK511" s="45">
        <v>3276</v>
      </c>
      <c r="AL511" s="7">
        <v>600</v>
      </c>
      <c r="AM511" s="8"/>
    </row>
    <row r="512" spans="1:39" ht="41.25" customHeight="1" x14ac:dyDescent="0.2">
      <c r="A512" s="5"/>
      <c r="B512" s="76">
        <v>400000000</v>
      </c>
      <c r="C512" s="76">
        <v>402000000</v>
      </c>
      <c r="D512" s="76">
        <v>402000000</v>
      </c>
      <c r="E512" s="76">
        <v>402000000</v>
      </c>
      <c r="F512" s="77">
        <v>402000001</v>
      </c>
      <c r="G512" s="6">
        <v>992</v>
      </c>
      <c r="H512" s="6">
        <v>1</v>
      </c>
      <c r="I512" s="77">
        <v>4</v>
      </c>
      <c r="J512" s="4" t="s">
        <v>599</v>
      </c>
      <c r="K512" s="6">
        <v>200</v>
      </c>
      <c r="L512" s="6"/>
      <c r="M512" s="6">
        <v>992277002</v>
      </c>
      <c r="N512" s="77" t="s">
        <v>711</v>
      </c>
      <c r="O512" s="6" t="s">
        <v>603</v>
      </c>
      <c r="P512" s="6" t="s">
        <v>715</v>
      </c>
      <c r="Q512" s="6" t="s">
        <v>714</v>
      </c>
      <c r="R512" s="6" t="s">
        <v>713</v>
      </c>
      <c r="S512" s="6">
        <v>200</v>
      </c>
      <c r="T512" s="6" t="s">
        <v>712</v>
      </c>
      <c r="U512" s="98">
        <v>402000001</v>
      </c>
      <c r="V512" s="93" t="s">
        <v>603</v>
      </c>
      <c r="W512" s="93" t="s">
        <v>715</v>
      </c>
      <c r="X512" s="93" t="s">
        <v>714</v>
      </c>
      <c r="Y512" s="93" t="s">
        <v>713</v>
      </c>
      <c r="Z512" s="80">
        <v>992</v>
      </c>
      <c r="AA512" s="41">
        <v>1</v>
      </c>
      <c r="AB512" s="41">
        <v>4</v>
      </c>
      <c r="AC512" s="42" t="s">
        <v>599</v>
      </c>
      <c r="AD512" s="73">
        <v>200</v>
      </c>
      <c r="AE512" s="43"/>
      <c r="AF512" s="44"/>
      <c r="AG512" s="45">
        <v>7206.5</v>
      </c>
      <c r="AH512" s="44"/>
      <c r="AI512" s="45">
        <v>7189.6</v>
      </c>
      <c r="AJ512" s="45">
        <v>7205.5</v>
      </c>
      <c r="AK512" s="45">
        <v>7326.1</v>
      </c>
      <c r="AL512" s="7">
        <v>600</v>
      </c>
      <c r="AM512" s="8"/>
    </row>
    <row r="513" spans="1:39" ht="53.25" customHeight="1" x14ac:dyDescent="0.2">
      <c r="A513" s="5"/>
      <c r="B513" s="76">
        <v>400000000</v>
      </c>
      <c r="C513" s="76">
        <v>402000000</v>
      </c>
      <c r="D513" s="76">
        <v>402000000</v>
      </c>
      <c r="E513" s="76">
        <v>402000000</v>
      </c>
      <c r="F513" s="77">
        <v>402000001</v>
      </c>
      <c r="G513" s="6">
        <v>992</v>
      </c>
      <c r="H513" s="6">
        <v>1</v>
      </c>
      <c r="I513" s="77">
        <v>4</v>
      </c>
      <c r="J513" s="4" t="s">
        <v>599</v>
      </c>
      <c r="K513" s="6">
        <v>800</v>
      </c>
      <c r="L513" s="6"/>
      <c r="M513" s="6">
        <v>992277003</v>
      </c>
      <c r="N513" s="77" t="s">
        <v>711</v>
      </c>
      <c r="O513" s="6" t="s">
        <v>603</v>
      </c>
      <c r="P513" s="6" t="s">
        <v>715</v>
      </c>
      <c r="Q513" s="6" t="s">
        <v>714</v>
      </c>
      <c r="R513" s="6" t="s">
        <v>713</v>
      </c>
      <c r="S513" s="6">
        <v>800</v>
      </c>
      <c r="T513" s="6" t="s">
        <v>712</v>
      </c>
      <c r="U513" s="98"/>
      <c r="V513" s="93"/>
      <c r="W513" s="93"/>
      <c r="X513" s="93"/>
      <c r="Y513" s="93"/>
      <c r="Z513" s="80"/>
      <c r="AA513" s="41">
        <v>1</v>
      </c>
      <c r="AB513" s="41">
        <v>4</v>
      </c>
      <c r="AC513" s="42" t="s">
        <v>599</v>
      </c>
      <c r="AD513" s="73">
        <v>800</v>
      </c>
      <c r="AE513" s="43"/>
      <c r="AF513" s="44"/>
      <c r="AG513" s="45">
        <v>135.69999999999999</v>
      </c>
      <c r="AH513" s="44"/>
      <c r="AI513" s="45">
        <v>135.69999999999999</v>
      </c>
      <c r="AJ513" s="45">
        <v>135.69999999999999</v>
      </c>
      <c r="AK513" s="45">
        <v>135.69999999999999</v>
      </c>
      <c r="AL513" s="7">
        <v>600</v>
      </c>
      <c r="AM513" s="8"/>
    </row>
    <row r="514" spans="1:39" ht="186.75" customHeight="1" x14ac:dyDescent="0.2">
      <c r="A514" s="5"/>
      <c r="B514" s="76">
        <v>400000000</v>
      </c>
      <c r="C514" s="76">
        <v>402000000</v>
      </c>
      <c r="D514" s="76">
        <v>402000000</v>
      </c>
      <c r="E514" s="76">
        <v>402000000</v>
      </c>
      <c r="F514" s="77">
        <v>402000001</v>
      </c>
      <c r="G514" s="6">
        <v>992</v>
      </c>
      <c r="H514" s="6">
        <v>1</v>
      </c>
      <c r="I514" s="77">
        <v>13</v>
      </c>
      <c r="J514" s="4" t="s">
        <v>705</v>
      </c>
      <c r="K514" s="6">
        <v>300</v>
      </c>
      <c r="L514" s="6"/>
      <c r="M514" s="6">
        <v>992272001</v>
      </c>
      <c r="N514" s="77" t="s">
        <v>711</v>
      </c>
      <c r="O514" s="6" t="s">
        <v>709</v>
      </c>
      <c r="P514" s="6" t="s">
        <v>708</v>
      </c>
      <c r="Q514" s="6" t="s">
        <v>707</v>
      </c>
      <c r="R514" s="6" t="s">
        <v>706</v>
      </c>
      <c r="S514" s="6">
        <v>300</v>
      </c>
      <c r="T514" s="6" t="s">
        <v>710</v>
      </c>
      <c r="U514" s="74">
        <v>402000001</v>
      </c>
      <c r="V514" s="72" t="s">
        <v>709</v>
      </c>
      <c r="W514" s="72" t="s">
        <v>708</v>
      </c>
      <c r="X514" s="72" t="s">
        <v>707</v>
      </c>
      <c r="Y514" s="72" t="s">
        <v>706</v>
      </c>
      <c r="Z514" s="73">
        <v>992</v>
      </c>
      <c r="AA514" s="41">
        <v>1</v>
      </c>
      <c r="AB514" s="41">
        <v>13</v>
      </c>
      <c r="AC514" s="42" t="s">
        <v>705</v>
      </c>
      <c r="AD514" s="73">
        <v>300</v>
      </c>
      <c r="AE514" s="43"/>
      <c r="AF514" s="44"/>
      <c r="AG514" s="45">
        <v>4701.2</v>
      </c>
      <c r="AH514" s="44"/>
      <c r="AI514" s="45">
        <v>5184</v>
      </c>
      <c r="AJ514" s="45">
        <v>5184</v>
      </c>
      <c r="AK514" s="45">
        <v>5184</v>
      </c>
      <c r="AL514" s="7">
        <v>600</v>
      </c>
      <c r="AM514" s="8"/>
    </row>
    <row r="515" spans="1:39" ht="69" customHeight="1" x14ac:dyDescent="0.2">
      <c r="A515" s="5"/>
      <c r="B515" s="94">
        <v>402000002</v>
      </c>
      <c r="C515" s="94"/>
      <c r="D515" s="94"/>
      <c r="E515" s="94"/>
      <c r="F515" s="94"/>
      <c r="G515" s="26">
        <v>992</v>
      </c>
      <c r="H515" s="95"/>
      <c r="I515" s="95"/>
      <c r="J515" s="95"/>
      <c r="K515" s="95"/>
      <c r="L515" s="95"/>
      <c r="M515" s="95"/>
      <c r="N515" s="27" t="s">
        <v>605</v>
      </c>
      <c r="O515" s="6" t="s">
        <v>603</v>
      </c>
      <c r="P515" s="6" t="s">
        <v>602</v>
      </c>
      <c r="Q515" s="6" t="s">
        <v>601</v>
      </c>
      <c r="R515" s="6" t="s">
        <v>600</v>
      </c>
      <c r="S515" s="6">
        <v>0</v>
      </c>
      <c r="T515" s="28"/>
      <c r="U515" s="37" t="s">
        <v>704</v>
      </c>
      <c r="V515" s="60" t="s">
        <v>605</v>
      </c>
      <c r="W515" s="60" t="s">
        <v>22</v>
      </c>
      <c r="X515" s="60" t="s">
        <v>22</v>
      </c>
      <c r="Y515" s="60" t="s">
        <v>22</v>
      </c>
      <c r="Z515" s="38" t="s">
        <v>22</v>
      </c>
      <c r="AA515" s="39" t="s">
        <v>22</v>
      </c>
      <c r="AB515" s="39" t="s">
        <v>22</v>
      </c>
      <c r="AC515" s="40" t="s">
        <v>22</v>
      </c>
      <c r="AD515" s="38" t="s">
        <v>22</v>
      </c>
      <c r="AE515" s="96"/>
      <c r="AF515" s="97"/>
      <c r="AG515" s="34">
        <v>1034605</v>
      </c>
      <c r="AH515" s="35"/>
      <c r="AI515" s="36">
        <f>1080826.2-3191.5+308.4-105.6+2373.5</f>
        <v>1080210.9999999998</v>
      </c>
      <c r="AJ515" s="36">
        <f>1112372.4-3286.4+317.6-108.9+2444.1</f>
        <v>1111738.8000000003</v>
      </c>
      <c r="AK515" s="34">
        <f>1112373.2-3286.4+317.6-108.9+2444.1</f>
        <v>1111739.6000000003</v>
      </c>
      <c r="AL515" s="10" t="s">
        <v>22</v>
      </c>
      <c r="AM515" s="8"/>
    </row>
    <row r="516" spans="1:39" ht="210.75" customHeight="1" x14ac:dyDescent="0.2">
      <c r="A516" s="5"/>
      <c r="B516" s="76">
        <v>400000000</v>
      </c>
      <c r="C516" s="76">
        <v>402000000</v>
      </c>
      <c r="D516" s="76">
        <v>402000000</v>
      </c>
      <c r="E516" s="76">
        <v>402000000</v>
      </c>
      <c r="F516" s="77">
        <v>402000002</v>
      </c>
      <c r="G516" s="6">
        <v>901</v>
      </c>
      <c r="H516" s="6">
        <v>1</v>
      </c>
      <c r="I516" s="77">
        <v>3</v>
      </c>
      <c r="J516" s="4" t="s">
        <v>606</v>
      </c>
      <c r="K516" s="6">
        <v>100</v>
      </c>
      <c r="L516" s="6"/>
      <c r="M516" s="6">
        <v>901104001</v>
      </c>
      <c r="N516" s="77" t="s">
        <v>605</v>
      </c>
      <c r="O516" s="6" t="s">
        <v>611</v>
      </c>
      <c r="P516" s="6" t="s">
        <v>702</v>
      </c>
      <c r="Q516" s="6" t="s">
        <v>701</v>
      </c>
      <c r="R516" s="6" t="s">
        <v>700</v>
      </c>
      <c r="S516" s="6">
        <v>100</v>
      </c>
      <c r="T516" s="6" t="s">
        <v>703</v>
      </c>
      <c r="U516" s="74">
        <v>402000002</v>
      </c>
      <c r="V516" s="72" t="s">
        <v>611</v>
      </c>
      <c r="W516" s="72" t="s">
        <v>702</v>
      </c>
      <c r="X516" s="72" t="s">
        <v>701</v>
      </c>
      <c r="Y516" s="72" t="s">
        <v>700</v>
      </c>
      <c r="Z516" s="73">
        <v>901</v>
      </c>
      <c r="AA516" s="41">
        <v>1</v>
      </c>
      <c r="AB516" s="41">
        <v>3</v>
      </c>
      <c r="AC516" s="42" t="s">
        <v>606</v>
      </c>
      <c r="AD516" s="73">
        <v>100</v>
      </c>
      <c r="AE516" s="43"/>
      <c r="AF516" s="44"/>
      <c r="AG516" s="45">
        <v>3691.9</v>
      </c>
      <c r="AH516" s="44"/>
      <c r="AI516" s="45">
        <v>0</v>
      </c>
      <c r="AJ516" s="45">
        <v>0</v>
      </c>
      <c r="AK516" s="45">
        <v>0</v>
      </c>
      <c r="AL516" s="7">
        <v>600</v>
      </c>
      <c r="AM516" s="8"/>
    </row>
    <row r="517" spans="1:39" ht="150" customHeight="1" x14ac:dyDescent="0.2">
      <c r="A517" s="5"/>
      <c r="B517" s="76">
        <v>400000000</v>
      </c>
      <c r="C517" s="76">
        <v>402000000</v>
      </c>
      <c r="D517" s="76">
        <v>402000000</v>
      </c>
      <c r="E517" s="76">
        <v>402000000</v>
      </c>
      <c r="F517" s="77">
        <v>402000002</v>
      </c>
      <c r="G517" s="6">
        <v>902</v>
      </c>
      <c r="H517" s="6">
        <v>1</v>
      </c>
      <c r="I517" s="77">
        <v>2</v>
      </c>
      <c r="J517" s="4" t="s">
        <v>694</v>
      </c>
      <c r="K517" s="6">
        <v>100</v>
      </c>
      <c r="L517" s="6"/>
      <c r="M517" s="6">
        <v>902142001</v>
      </c>
      <c r="N517" s="77" t="s">
        <v>605</v>
      </c>
      <c r="O517" s="6" t="s">
        <v>698</v>
      </c>
      <c r="P517" s="6" t="s">
        <v>697</v>
      </c>
      <c r="Q517" s="6" t="s">
        <v>696</v>
      </c>
      <c r="R517" s="6" t="s">
        <v>695</v>
      </c>
      <c r="S517" s="6">
        <v>100</v>
      </c>
      <c r="T517" s="6" t="s">
        <v>699</v>
      </c>
      <c r="U517" s="74">
        <v>402000002</v>
      </c>
      <c r="V517" s="72" t="s">
        <v>698</v>
      </c>
      <c r="W517" s="72" t="s">
        <v>697</v>
      </c>
      <c r="X517" s="72" t="s">
        <v>696</v>
      </c>
      <c r="Y517" s="72" t="s">
        <v>695</v>
      </c>
      <c r="Z517" s="73">
        <v>902</v>
      </c>
      <c r="AA517" s="41">
        <v>1</v>
      </c>
      <c r="AB517" s="41">
        <v>2</v>
      </c>
      <c r="AC517" s="42" t="s">
        <v>694</v>
      </c>
      <c r="AD517" s="73">
        <v>100</v>
      </c>
      <c r="AE517" s="43"/>
      <c r="AF517" s="44"/>
      <c r="AG517" s="45">
        <v>2228.4</v>
      </c>
      <c r="AH517" s="44"/>
      <c r="AI517" s="45">
        <v>2317.6999999999998</v>
      </c>
      <c r="AJ517" s="45">
        <v>2385.1</v>
      </c>
      <c r="AK517" s="45">
        <v>2385.1</v>
      </c>
      <c r="AL517" s="7">
        <v>600</v>
      </c>
      <c r="AM517" s="8"/>
    </row>
    <row r="518" spans="1:39" ht="201.75" customHeight="1" x14ac:dyDescent="0.2">
      <c r="A518" s="5"/>
      <c r="B518" s="76">
        <v>400000000</v>
      </c>
      <c r="C518" s="76">
        <v>402000000</v>
      </c>
      <c r="D518" s="76">
        <v>402000000</v>
      </c>
      <c r="E518" s="76">
        <v>402000000</v>
      </c>
      <c r="F518" s="77">
        <v>402000002</v>
      </c>
      <c r="G518" s="6">
        <v>902</v>
      </c>
      <c r="H518" s="6">
        <v>1</v>
      </c>
      <c r="I518" s="77">
        <v>4</v>
      </c>
      <c r="J518" s="4" t="s">
        <v>599</v>
      </c>
      <c r="K518" s="6">
        <v>100</v>
      </c>
      <c r="L518" s="6"/>
      <c r="M518" s="6">
        <v>902143001</v>
      </c>
      <c r="N518" s="77" t="s">
        <v>605</v>
      </c>
      <c r="O518" s="6" t="s">
        <v>603</v>
      </c>
      <c r="P518" s="6" t="s">
        <v>692</v>
      </c>
      <c r="Q518" s="6" t="s">
        <v>691</v>
      </c>
      <c r="R518" s="6" t="s">
        <v>690</v>
      </c>
      <c r="S518" s="6">
        <v>100</v>
      </c>
      <c r="T518" s="6" t="s">
        <v>693</v>
      </c>
      <c r="U518" s="74">
        <v>402000002</v>
      </c>
      <c r="V518" s="72" t="s">
        <v>603</v>
      </c>
      <c r="W518" s="72" t="s">
        <v>692</v>
      </c>
      <c r="X518" s="72" t="s">
        <v>691</v>
      </c>
      <c r="Y518" s="72" t="s">
        <v>690</v>
      </c>
      <c r="Z518" s="73">
        <v>902</v>
      </c>
      <c r="AA518" s="41">
        <v>1</v>
      </c>
      <c r="AB518" s="41">
        <v>4</v>
      </c>
      <c r="AC518" s="42" t="s">
        <v>599</v>
      </c>
      <c r="AD518" s="73">
        <v>100</v>
      </c>
      <c r="AE518" s="43"/>
      <c r="AF518" s="44"/>
      <c r="AG518" s="45">
        <v>446036.6</v>
      </c>
      <c r="AH518" s="44"/>
      <c r="AI518" s="45">
        <v>465366.2</v>
      </c>
      <c r="AJ518" s="45">
        <v>478755.2</v>
      </c>
      <c r="AK518" s="45">
        <v>478755.2</v>
      </c>
      <c r="AL518" s="7">
        <v>600</v>
      </c>
      <c r="AM518" s="8"/>
    </row>
    <row r="519" spans="1:39" ht="156" customHeight="1" x14ac:dyDescent="0.2">
      <c r="A519" s="5"/>
      <c r="B519" s="76">
        <v>400000000</v>
      </c>
      <c r="C519" s="76">
        <v>402000000</v>
      </c>
      <c r="D519" s="76">
        <v>402000000</v>
      </c>
      <c r="E519" s="76">
        <v>402000000</v>
      </c>
      <c r="F519" s="77">
        <v>402000002</v>
      </c>
      <c r="G519" s="6">
        <v>902</v>
      </c>
      <c r="H519" s="6">
        <v>1</v>
      </c>
      <c r="I519" s="77">
        <v>4</v>
      </c>
      <c r="J519" s="4" t="s">
        <v>599</v>
      </c>
      <c r="K519" s="6">
        <v>300</v>
      </c>
      <c r="L519" s="6"/>
      <c r="M519" s="6">
        <v>902143005</v>
      </c>
      <c r="N519" s="77" t="s">
        <v>605</v>
      </c>
      <c r="O519" s="6" t="s">
        <v>603</v>
      </c>
      <c r="P519" s="6" t="s">
        <v>688</v>
      </c>
      <c r="Q519" s="6" t="s">
        <v>687</v>
      </c>
      <c r="R519" s="6" t="s">
        <v>686</v>
      </c>
      <c r="S519" s="6">
        <v>300</v>
      </c>
      <c r="T519" s="6" t="s">
        <v>689</v>
      </c>
      <c r="U519" s="74">
        <v>402000002</v>
      </c>
      <c r="V519" s="72" t="s">
        <v>603</v>
      </c>
      <c r="W519" s="72" t="s">
        <v>688</v>
      </c>
      <c r="X519" s="72" t="s">
        <v>687</v>
      </c>
      <c r="Y519" s="72" t="s">
        <v>686</v>
      </c>
      <c r="Z519" s="73">
        <v>902</v>
      </c>
      <c r="AA519" s="41">
        <v>1</v>
      </c>
      <c r="AB519" s="41">
        <v>4</v>
      </c>
      <c r="AC519" s="42" t="s">
        <v>599</v>
      </c>
      <c r="AD519" s="73">
        <v>300</v>
      </c>
      <c r="AE519" s="43"/>
      <c r="AF519" s="44"/>
      <c r="AG519" s="45">
        <v>8.5</v>
      </c>
      <c r="AH519" s="44"/>
      <c r="AI519" s="45">
        <v>0</v>
      </c>
      <c r="AJ519" s="45">
        <v>0</v>
      </c>
      <c r="AK519" s="45">
        <v>0</v>
      </c>
      <c r="AL519" s="7">
        <v>600</v>
      </c>
      <c r="AM519" s="8"/>
    </row>
    <row r="520" spans="1:39" ht="196.5" customHeight="1" x14ac:dyDescent="0.2">
      <c r="A520" s="5"/>
      <c r="B520" s="76">
        <v>400000000</v>
      </c>
      <c r="C520" s="76">
        <v>402000000</v>
      </c>
      <c r="D520" s="76">
        <v>402000000</v>
      </c>
      <c r="E520" s="76">
        <v>402000000</v>
      </c>
      <c r="F520" s="77">
        <v>402000002</v>
      </c>
      <c r="G520" s="6">
        <v>905</v>
      </c>
      <c r="H520" s="6">
        <v>1</v>
      </c>
      <c r="I520" s="77">
        <v>6</v>
      </c>
      <c r="J520" s="4" t="s">
        <v>681</v>
      </c>
      <c r="K520" s="6">
        <v>100</v>
      </c>
      <c r="L520" s="6"/>
      <c r="M520" s="6">
        <v>905160001</v>
      </c>
      <c r="N520" s="77" t="s">
        <v>605</v>
      </c>
      <c r="O520" s="6" t="s">
        <v>684</v>
      </c>
      <c r="P520" s="6" t="s">
        <v>683</v>
      </c>
      <c r="Q520" s="6" t="s">
        <v>682</v>
      </c>
      <c r="R520" s="6" t="s">
        <v>659</v>
      </c>
      <c r="S520" s="6">
        <v>100</v>
      </c>
      <c r="T520" s="6" t="s">
        <v>685</v>
      </c>
      <c r="U520" s="74">
        <v>402000002</v>
      </c>
      <c r="V520" s="72" t="s">
        <v>684</v>
      </c>
      <c r="W520" s="72" t="s">
        <v>683</v>
      </c>
      <c r="X520" s="72" t="s">
        <v>682</v>
      </c>
      <c r="Y520" s="72" t="s">
        <v>659</v>
      </c>
      <c r="Z520" s="73">
        <v>905</v>
      </c>
      <c r="AA520" s="41">
        <v>1</v>
      </c>
      <c r="AB520" s="41">
        <v>6</v>
      </c>
      <c r="AC520" s="42" t="s">
        <v>681</v>
      </c>
      <c r="AD520" s="73">
        <v>100</v>
      </c>
      <c r="AE520" s="43"/>
      <c r="AF520" s="44"/>
      <c r="AG520" s="45">
        <v>75367.100000000006</v>
      </c>
      <c r="AH520" s="44"/>
      <c r="AI520" s="45">
        <v>77965.399999999994</v>
      </c>
      <c r="AJ520" s="45">
        <v>80254.3</v>
      </c>
      <c r="AK520" s="45">
        <v>80254.3</v>
      </c>
      <c r="AL520" s="7">
        <v>600</v>
      </c>
      <c r="AM520" s="8"/>
    </row>
    <row r="521" spans="1:39" ht="222.75" customHeight="1" x14ac:dyDescent="0.2">
      <c r="A521" s="5"/>
      <c r="B521" s="76">
        <v>400000000</v>
      </c>
      <c r="C521" s="76">
        <v>402000000</v>
      </c>
      <c r="D521" s="76">
        <v>402000000</v>
      </c>
      <c r="E521" s="76">
        <v>402000000</v>
      </c>
      <c r="F521" s="77">
        <v>402000002</v>
      </c>
      <c r="G521" s="6">
        <v>908</v>
      </c>
      <c r="H521" s="6">
        <v>1</v>
      </c>
      <c r="I521" s="77">
        <v>6</v>
      </c>
      <c r="J521" s="4" t="s">
        <v>675</v>
      </c>
      <c r="K521" s="6">
        <v>100</v>
      </c>
      <c r="L521" s="6"/>
      <c r="M521" s="6">
        <v>908503001</v>
      </c>
      <c r="N521" s="77" t="s">
        <v>605</v>
      </c>
      <c r="O521" s="6" t="s">
        <v>679</v>
      </c>
      <c r="P521" s="6" t="s">
        <v>678</v>
      </c>
      <c r="Q521" s="6" t="s">
        <v>677</v>
      </c>
      <c r="R521" s="6" t="s">
        <v>676</v>
      </c>
      <c r="S521" s="6">
        <v>100</v>
      </c>
      <c r="T521" s="6" t="s">
        <v>680</v>
      </c>
      <c r="U521" s="74">
        <v>402000002</v>
      </c>
      <c r="V521" s="72" t="s">
        <v>679</v>
      </c>
      <c r="W521" s="72" t="s">
        <v>678</v>
      </c>
      <c r="X521" s="72" t="s">
        <v>677</v>
      </c>
      <c r="Y521" s="72" t="s">
        <v>676</v>
      </c>
      <c r="Z521" s="73">
        <v>908</v>
      </c>
      <c r="AA521" s="41">
        <v>1</v>
      </c>
      <c r="AB521" s="41">
        <v>6</v>
      </c>
      <c r="AC521" s="42" t="s">
        <v>675</v>
      </c>
      <c r="AD521" s="73">
        <v>100</v>
      </c>
      <c r="AE521" s="43"/>
      <c r="AF521" s="44"/>
      <c r="AG521" s="45">
        <v>13907.3</v>
      </c>
      <c r="AH521" s="44"/>
      <c r="AI521" s="45">
        <v>14322.8</v>
      </c>
      <c r="AJ521" s="45">
        <v>14748.5</v>
      </c>
      <c r="AK521" s="45">
        <v>14748.5</v>
      </c>
      <c r="AL521" s="7">
        <v>600</v>
      </c>
      <c r="AM521" s="8"/>
    </row>
    <row r="522" spans="1:39" ht="53.25" customHeight="1" x14ac:dyDescent="0.2">
      <c r="A522" s="5"/>
      <c r="B522" s="76">
        <v>400000000</v>
      </c>
      <c r="C522" s="76">
        <v>402000000</v>
      </c>
      <c r="D522" s="76">
        <v>402000000</v>
      </c>
      <c r="E522" s="76">
        <v>402000000</v>
      </c>
      <c r="F522" s="77">
        <v>402000002</v>
      </c>
      <c r="G522" s="6">
        <v>910</v>
      </c>
      <c r="H522" s="6">
        <v>1</v>
      </c>
      <c r="I522" s="77">
        <v>6</v>
      </c>
      <c r="J522" s="4" t="s">
        <v>672</v>
      </c>
      <c r="K522" s="6">
        <v>100</v>
      </c>
      <c r="L522" s="6"/>
      <c r="M522" s="6">
        <v>910162001</v>
      </c>
      <c r="N522" s="77" t="s">
        <v>605</v>
      </c>
      <c r="O522" s="6" t="s">
        <v>673</v>
      </c>
      <c r="P522" s="6" t="s">
        <v>669</v>
      </c>
      <c r="Q522" s="6" t="s">
        <v>668</v>
      </c>
      <c r="R522" s="6" t="s">
        <v>667</v>
      </c>
      <c r="S522" s="6">
        <v>100</v>
      </c>
      <c r="T522" s="6" t="s">
        <v>674</v>
      </c>
      <c r="U522" s="74">
        <v>402000002</v>
      </c>
      <c r="V522" s="72" t="s">
        <v>673</v>
      </c>
      <c r="W522" s="72" t="s">
        <v>669</v>
      </c>
      <c r="X522" s="72" t="s">
        <v>668</v>
      </c>
      <c r="Y522" s="72" t="s">
        <v>667</v>
      </c>
      <c r="Z522" s="73">
        <v>910</v>
      </c>
      <c r="AA522" s="41">
        <v>1</v>
      </c>
      <c r="AB522" s="41">
        <v>6</v>
      </c>
      <c r="AC522" s="42" t="s">
        <v>672</v>
      </c>
      <c r="AD522" s="73">
        <v>100</v>
      </c>
      <c r="AE522" s="43"/>
      <c r="AF522" s="44"/>
      <c r="AG522" s="45">
        <v>3892.3</v>
      </c>
      <c r="AH522" s="44"/>
      <c r="AI522" s="45">
        <v>4048.2</v>
      </c>
      <c r="AJ522" s="45">
        <v>4168.5</v>
      </c>
      <c r="AK522" s="45">
        <v>4168.5</v>
      </c>
      <c r="AL522" s="7">
        <v>600</v>
      </c>
      <c r="AM522" s="8"/>
    </row>
    <row r="523" spans="1:39" ht="94.5" customHeight="1" x14ac:dyDescent="0.2">
      <c r="A523" s="5"/>
      <c r="B523" s="76">
        <v>400000000</v>
      </c>
      <c r="C523" s="76">
        <v>402000000</v>
      </c>
      <c r="D523" s="76">
        <v>402000000</v>
      </c>
      <c r="E523" s="76">
        <v>402000000</v>
      </c>
      <c r="F523" s="77">
        <v>402000002</v>
      </c>
      <c r="G523" s="6">
        <v>910</v>
      </c>
      <c r="H523" s="6">
        <v>1</v>
      </c>
      <c r="I523" s="77">
        <v>6</v>
      </c>
      <c r="J523" s="4" t="s">
        <v>666</v>
      </c>
      <c r="K523" s="6">
        <v>100</v>
      </c>
      <c r="L523" s="6"/>
      <c r="M523" s="6">
        <v>910163001</v>
      </c>
      <c r="N523" s="77" t="s">
        <v>605</v>
      </c>
      <c r="O523" s="6" t="s">
        <v>670</v>
      </c>
      <c r="P523" s="6" t="s">
        <v>669</v>
      </c>
      <c r="Q523" s="6" t="s">
        <v>668</v>
      </c>
      <c r="R523" s="6" t="s">
        <v>667</v>
      </c>
      <c r="S523" s="6">
        <v>100</v>
      </c>
      <c r="T523" s="6" t="s">
        <v>671</v>
      </c>
      <c r="U523" s="74">
        <v>402000002</v>
      </c>
      <c r="V523" s="72" t="s">
        <v>670</v>
      </c>
      <c r="W523" s="72" t="s">
        <v>669</v>
      </c>
      <c r="X523" s="72" t="s">
        <v>668</v>
      </c>
      <c r="Y523" s="72" t="s">
        <v>667</v>
      </c>
      <c r="Z523" s="73">
        <v>910</v>
      </c>
      <c r="AA523" s="41">
        <v>1</v>
      </c>
      <c r="AB523" s="41">
        <v>6</v>
      </c>
      <c r="AC523" s="42" t="s">
        <v>666</v>
      </c>
      <c r="AD523" s="73">
        <v>100</v>
      </c>
      <c r="AE523" s="43"/>
      <c r="AF523" s="44"/>
      <c r="AG523" s="45">
        <v>4798.7</v>
      </c>
      <c r="AH523" s="44"/>
      <c r="AI523" s="45">
        <v>4990.8999999999996</v>
      </c>
      <c r="AJ523" s="45">
        <v>5139.3999999999996</v>
      </c>
      <c r="AK523" s="45">
        <v>5139.3999999999996</v>
      </c>
      <c r="AL523" s="7">
        <v>600</v>
      </c>
      <c r="AM523" s="8"/>
    </row>
    <row r="524" spans="1:39" ht="189.75" customHeight="1" x14ac:dyDescent="0.2">
      <c r="A524" s="5"/>
      <c r="B524" s="76">
        <v>400000000</v>
      </c>
      <c r="C524" s="76">
        <v>402000000</v>
      </c>
      <c r="D524" s="76">
        <v>402000000</v>
      </c>
      <c r="E524" s="76">
        <v>402000000</v>
      </c>
      <c r="F524" s="77">
        <v>402000002</v>
      </c>
      <c r="G524" s="6">
        <v>910</v>
      </c>
      <c r="H524" s="6">
        <v>1</v>
      </c>
      <c r="I524" s="77">
        <v>6</v>
      </c>
      <c r="J524" s="4" t="s">
        <v>660</v>
      </c>
      <c r="K524" s="6">
        <v>100</v>
      </c>
      <c r="L524" s="6"/>
      <c r="M524" s="6">
        <v>910164001</v>
      </c>
      <c r="N524" s="77" t="s">
        <v>605</v>
      </c>
      <c r="O524" s="6" t="s">
        <v>664</v>
      </c>
      <c r="P524" s="6" t="s">
        <v>663</v>
      </c>
      <c r="Q524" s="6" t="s">
        <v>662</v>
      </c>
      <c r="R524" s="6" t="s">
        <v>661</v>
      </c>
      <c r="S524" s="6">
        <v>100</v>
      </c>
      <c r="T524" s="6" t="s">
        <v>665</v>
      </c>
      <c r="U524" s="74">
        <v>402000002</v>
      </c>
      <c r="V524" s="72" t="s">
        <v>664</v>
      </c>
      <c r="W524" s="72" t="s">
        <v>663</v>
      </c>
      <c r="X524" s="72" t="s">
        <v>662</v>
      </c>
      <c r="Y524" s="72" t="s">
        <v>661</v>
      </c>
      <c r="Z524" s="73">
        <v>910</v>
      </c>
      <c r="AA524" s="41">
        <v>1</v>
      </c>
      <c r="AB524" s="41">
        <v>6</v>
      </c>
      <c r="AC524" s="42" t="s">
        <v>660</v>
      </c>
      <c r="AD524" s="73">
        <v>100</v>
      </c>
      <c r="AE524" s="43"/>
      <c r="AF524" s="44"/>
      <c r="AG524" s="45">
        <v>11403.9</v>
      </c>
      <c r="AH524" s="44"/>
      <c r="AI524" s="45">
        <f>11855.1+308.4</f>
        <v>12163.5</v>
      </c>
      <c r="AJ524" s="45">
        <f>12203.3+317.6</f>
        <v>12520.9</v>
      </c>
      <c r="AK524" s="45">
        <f>12203.3+317.6</f>
        <v>12520.9</v>
      </c>
      <c r="AL524" s="7">
        <v>600</v>
      </c>
      <c r="AM524" s="8"/>
    </row>
    <row r="525" spans="1:39" ht="252" customHeight="1" x14ac:dyDescent="0.2">
      <c r="A525" s="5"/>
      <c r="B525" s="76">
        <v>400000000</v>
      </c>
      <c r="C525" s="76">
        <v>402000000</v>
      </c>
      <c r="D525" s="76">
        <v>402000000</v>
      </c>
      <c r="E525" s="76">
        <v>402000000</v>
      </c>
      <c r="F525" s="77">
        <v>402000002</v>
      </c>
      <c r="G525" s="6">
        <v>921</v>
      </c>
      <c r="H525" s="6">
        <v>1</v>
      </c>
      <c r="I525" s="77">
        <v>13</v>
      </c>
      <c r="J525" s="4" t="s">
        <v>653</v>
      </c>
      <c r="K525" s="6">
        <v>100</v>
      </c>
      <c r="L525" s="6"/>
      <c r="M525" s="6">
        <v>921179001</v>
      </c>
      <c r="N525" s="77" t="s">
        <v>605</v>
      </c>
      <c r="O525" s="6" t="s">
        <v>657</v>
      </c>
      <c r="P525" s="6" t="s">
        <v>656</v>
      </c>
      <c r="Q525" s="6" t="s">
        <v>655</v>
      </c>
      <c r="R525" s="6" t="s">
        <v>654</v>
      </c>
      <c r="S525" s="6">
        <v>100</v>
      </c>
      <c r="T525" s="6" t="s">
        <v>658</v>
      </c>
      <c r="U525" s="74">
        <v>402000002</v>
      </c>
      <c r="V525" s="72" t="s">
        <v>657</v>
      </c>
      <c r="W525" s="72" t="s">
        <v>656</v>
      </c>
      <c r="X525" s="72" t="s">
        <v>655</v>
      </c>
      <c r="Y525" s="72" t="s">
        <v>654</v>
      </c>
      <c r="Z525" s="73">
        <v>921</v>
      </c>
      <c r="AA525" s="41">
        <v>1</v>
      </c>
      <c r="AB525" s="41">
        <v>13</v>
      </c>
      <c r="AC525" s="42" t="s">
        <v>653</v>
      </c>
      <c r="AD525" s="73">
        <v>100</v>
      </c>
      <c r="AE525" s="43"/>
      <c r="AF525" s="44"/>
      <c r="AG525" s="45">
        <v>54056.4</v>
      </c>
      <c r="AH525" s="44"/>
      <c r="AI525" s="45">
        <v>56202.6</v>
      </c>
      <c r="AJ525" s="45">
        <v>57867.1</v>
      </c>
      <c r="AK525" s="45">
        <v>57867.1</v>
      </c>
      <c r="AL525" s="7">
        <v>600</v>
      </c>
      <c r="AM525" s="8"/>
    </row>
    <row r="526" spans="1:39" ht="254.25" customHeight="1" x14ac:dyDescent="0.2">
      <c r="A526" s="5"/>
      <c r="B526" s="76">
        <v>400000000</v>
      </c>
      <c r="C526" s="76">
        <v>402000000</v>
      </c>
      <c r="D526" s="76">
        <v>402000000</v>
      </c>
      <c r="E526" s="76">
        <v>402000000</v>
      </c>
      <c r="F526" s="77">
        <v>402000002</v>
      </c>
      <c r="G526" s="6">
        <v>923</v>
      </c>
      <c r="H526" s="6">
        <v>5</v>
      </c>
      <c r="I526" s="77">
        <v>5</v>
      </c>
      <c r="J526" s="4" t="s">
        <v>647</v>
      </c>
      <c r="K526" s="6">
        <v>100</v>
      </c>
      <c r="L526" s="6"/>
      <c r="M526" s="6">
        <v>923191001</v>
      </c>
      <c r="N526" s="77" t="s">
        <v>605</v>
      </c>
      <c r="O526" s="6" t="s">
        <v>651</v>
      </c>
      <c r="P526" s="6" t="s">
        <v>650</v>
      </c>
      <c r="Q526" s="6" t="s">
        <v>649</v>
      </c>
      <c r="R526" s="6" t="s">
        <v>648</v>
      </c>
      <c r="S526" s="6">
        <v>100</v>
      </c>
      <c r="T526" s="6" t="s">
        <v>652</v>
      </c>
      <c r="U526" s="74">
        <v>402000002</v>
      </c>
      <c r="V526" s="72" t="s">
        <v>651</v>
      </c>
      <c r="W526" s="72" t="s">
        <v>650</v>
      </c>
      <c r="X526" s="72" t="s">
        <v>649</v>
      </c>
      <c r="Y526" s="72" t="s">
        <v>648</v>
      </c>
      <c r="Z526" s="73">
        <v>923</v>
      </c>
      <c r="AA526" s="41">
        <v>5</v>
      </c>
      <c r="AB526" s="41">
        <v>5</v>
      </c>
      <c r="AC526" s="42" t="s">
        <v>647</v>
      </c>
      <c r="AD526" s="73">
        <v>100</v>
      </c>
      <c r="AE526" s="43"/>
      <c r="AF526" s="44"/>
      <c r="AG526" s="45">
        <v>52308.4</v>
      </c>
      <c r="AH526" s="44"/>
      <c r="AI526" s="45">
        <v>53068.9</v>
      </c>
      <c r="AJ526" s="45">
        <v>54635.1</v>
      </c>
      <c r="AK526" s="45">
        <v>54635.1</v>
      </c>
      <c r="AL526" s="7">
        <v>600</v>
      </c>
      <c r="AM526" s="8"/>
    </row>
    <row r="527" spans="1:39" ht="263.25" customHeight="1" x14ac:dyDescent="0.2">
      <c r="A527" s="5"/>
      <c r="B527" s="76">
        <v>400000000</v>
      </c>
      <c r="C527" s="76">
        <v>402000000</v>
      </c>
      <c r="D527" s="76">
        <v>402000000</v>
      </c>
      <c r="E527" s="76">
        <v>402000000</v>
      </c>
      <c r="F527" s="77">
        <v>402000002</v>
      </c>
      <c r="G527" s="6">
        <v>930</v>
      </c>
      <c r="H527" s="6">
        <v>10</v>
      </c>
      <c r="I527" s="77">
        <v>6</v>
      </c>
      <c r="J527" s="4" t="s">
        <v>637</v>
      </c>
      <c r="K527" s="6">
        <v>100</v>
      </c>
      <c r="L527" s="6"/>
      <c r="M527" s="6">
        <v>930740001</v>
      </c>
      <c r="N527" s="77" t="s">
        <v>605</v>
      </c>
      <c r="O527" s="6" t="s">
        <v>641</v>
      </c>
      <c r="P527" s="6" t="s">
        <v>645</v>
      </c>
      <c r="Q527" s="6" t="s">
        <v>644</v>
      </c>
      <c r="R527" s="6" t="s">
        <v>643</v>
      </c>
      <c r="S527" s="6">
        <v>100</v>
      </c>
      <c r="T527" s="6" t="s">
        <v>646</v>
      </c>
      <c r="U527" s="74">
        <v>402000002</v>
      </c>
      <c r="V527" s="72" t="s">
        <v>641</v>
      </c>
      <c r="W527" s="72" t="s">
        <v>645</v>
      </c>
      <c r="X527" s="72" t="s">
        <v>644</v>
      </c>
      <c r="Y527" s="72" t="s">
        <v>643</v>
      </c>
      <c r="Z527" s="73">
        <v>930</v>
      </c>
      <c r="AA527" s="41">
        <v>10</v>
      </c>
      <c r="AB527" s="41">
        <v>6</v>
      </c>
      <c r="AC527" s="42" t="s">
        <v>637</v>
      </c>
      <c r="AD527" s="73">
        <v>100</v>
      </c>
      <c r="AE527" s="43"/>
      <c r="AF527" s="44"/>
      <c r="AG527" s="45">
        <v>2038.2</v>
      </c>
      <c r="AH527" s="44"/>
      <c r="AI527" s="45">
        <v>2119.6999999999998</v>
      </c>
      <c r="AJ527" s="45">
        <v>2182.6999999999998</v>
      </c>
      <c r="AK527" s="45">
        <v>2182.6999999999998</v>
      </c>
      <c r="AL527" s="7">
        <v>600</v>
      </c>
      <c r="AM527" s="8"/>
    </row>
    <row r="528" spans="1:39" ht="107.25" customHeight="1" x14ac:dyDescent="0.2">
      <c r="A528" s="5"/>
      <c r="B528" s="76">
        <v>400000000</v>
      </c>
      <c r="C528" s="76">
        <v>402000000</v>
      </c>
      <c r="D528" s="76">
        <v>402000000</v>
      </c>
      <c r="E528" s="76">
        <v>402000000</v>
      </c>
      <c r="F528" s="77">
        <v>402000002</v>
      </c>
      <c r="G528" s="6">
        <v>930</v>
      </c>
      <c r="H528" s="6">
        <v>10</v>
      </c>
      <c r="I528" s="77">
        <v>6</v>
      </c>
      <c r="J528" s="4" t="s">
        <v>637</v>
      </c>
      <c r="K528" s="6">
        <v>200</v>
      </c>
      <c r="L528" s="6"/>
      <c r="M528" s="6">
        <v>930740002</v>
      </c>
      <c r="N528" s="77" t="s">
        <v>605</v>
      </c>
      <c r="O528" s="6" t="s">
        <v>641</v>
      </c>
      <c r="P528" s="6" t="s">
        <v>640</v>
      </c>
      <c r="Q528" s="6" t="s">
        <v>639</v>
      </c>
      <c r="R528" s="6" t="s">
        <v>638</v>
      </c>
      <c r="S528" s="6">
        <v>200</v>
      </c>
      <c r="T528" s="6" t="s">
        <v>642</v>
      </c>
      <c r="U528" s="74">
        <v>402000002</v>
      </c>
      <c r="V528" s="72" t="s">
        <v>641</v>
      </c>
      <c r="W528" s="72" t="s">
        <v>640</v>
      </c>
      <c r="X528" s="72" t="s">
        <v>639</v>
      </c>
      <c r="Y528" s="72" t="s">
        <v>638</v>
      </c>
      <c r="Z528" s="73">
        <v>930</v>
      </c>
      <c r="AA528" s="41">
        <v>10</v>
      </c>
      <c r="AB528" s="41">
        <v>6</v>
      </c>
      <c r="AC528" s="42" t="s">
        <v>637</v>
      </c>
      <c r="AD528" s="73">
        <v>200</v>
      </c>
      <c r="AE528" s="43"/>
      <c r="AF528" s="44"/>
      <c r="AG528" s="45">
        <v>316.2</v>
      </c>
      <c r="AH528" s="44"/>
      <c r="AI528" s="45">
        <v>302.10000000000002</v>
      </c>
      <c r="AJ528" s="45">
        <v>302.89999999999998</v>
      </c>
      <c r="AK528" s="45">
        <v>303.7</v>
      </c>
      <c r="AL528" s="7">
        <v>600</v>
      </c>
      <c r="AM528" s="8"/>
    </row>
    <row r="529" spans="1:39" ht="210.75" customHeight="1" x14ac:dyDescent="0.2">
      <c r="A529" s="5"/>
      <c r="B529" s="76">
        <v>400000000</v>
      </c>
      <c r="C529" s="76">
        <v>402000000</v>
      </c>
      <c r="D529" s="76">
        <v>402000000</v>
      </c>
      <c r="E529" s="76">
        <v>402000000</v>
      </c>
      <c r="F529" s="77">
        <v>402000002</v>
      </c>
      <c r="G529" s="6">
        <v>962</v>
      </c>
      <c r="H529" s="6">
        <v>1</v>
      </c>
      <c r="I529" s="77">
        <v>4</v>
      </c>
      <c r="J529" s="4" t="s">
        <v>599</v>
      </c>
      <c r="K529" s="6">
        <v>100</v>
      </c>
      <c r="L529" s="6"/>
      <c r="M529" s="6">
        <v>962246012</v>
      </c>
      <c r="N529" s="77" t="s">
        <v>605</v>
      </c>
      <c r="O529" s="6" t="s">
        <v>603</v>
      </c>
      <c r="P529" s="6" t="s">
        <v>635</v>
      </c>
      <c r="Q529" s="6" t="s">
        <v>634</v>
      </c>
      <c r="R529" s="6" t="s">
        <v>633</v>
      </c>
      <c r="S529" s="6">
        <v>100</v>
      </c>
      <c r="T529" s="6" t="s">
        <v>636</v>
      </c>
      <c r="U529" s="74">
        <v>402000002</v>
      </c>
      <c r="V529" s="72" t="s">
        <v>603</v>
      </c>
      <c r="W529" s="72" t="s">
        <v>635</v>
      </c>
      <c r="X529" s="72" t="s">
        <v>634</v>
      </c>
      <c r="Y529" s="72" t="s">
        <v>633</v>
      </c>
      <c r="Z529" s="73">
        <v>962</v>
      </c>
      <c r="AA529" s="41">
        <v>1</v>
      </c>
      <c r="AB529" s="41">
        <v>4</v>
      </c>
      <c r="AC529" s="42" t="s">
        <v>599</v>
      </c>
      <c r="AD529" s="73">
        <v>100</v>
      </c>
      <c r="AE529" s="43"/>
      <c r="AF529" s="44"/>
      <c r="AG529" s="45">
        <v>101266.2</v>
      </c>
      <c r="AH529" s="44"/>
      <c r="AI529" s="45">
        <v>103782.39999999999</v>
      </c>
      <c r="AJ529" s="45">
        <v>106869.2</v>
      </c>
      <c r="AK529" s="45">
        <v>106869.2</v>
      </c>
      <c r="AL529" s="7">
        <v>600</v>
      </c>
      <c r="AM529" s="8"/>
    </row>
    <row r="530" spans="1:39" ht="198.75" customHeight="1" x14ac:dyDescent="0.2">
      <c r="A530" s="5"/>
      <c r="B530" s="76">
        <v>400000000</v>
      </c>
      <c r="C530" s="76">
        <v>402000000</v>
      </c>
      <c r="D530" s="76">
        <v>402000000</v>
      </c>
      <c r="E530" s="76">
        <v>402000000</v>
      </c>
      <c r="F530" s="77">
        <v>402000002</v>
      </c>
      <c r="G530" s="6">
        <v>972</v>
      </c>
      <c r="H530" s="6">
        <v>1</v>
      </c>
      <c r="I530" s="77">
        <v>4</v>
      </c>
      <c r="J530" s="4" t="s">
        <v>599</v>
      </c>
      <c r="K530" s="6">
        <v>100</v>
      </c>
      <c r="L530" s="6"/>
      <c r="M530" s="6">
        <v>972255011</v>
      </c>
      <c r="N530" s="77" t="s">
        <v>605</v>
      </c>
      <c r="O530" s="6" t="s">
        <v>603</v>
      </c>
      <c r="P530" s="6" t="s">
        <v>631</v>
      </c>
      <c r="Q530" s="6" t="s">
        <v>630</v>
      </c>
      <c r="R530" s="6" t="s">
        <v>629</v>
      </c>
      <c r="S530" s="6">
        <v>100</v>
      </c>
      <c r="T530" s="6" t="s">
        <v>632</v>
      </c>
      <c r="U530" s="74">
        <v>402000002</v>
      </c>
      <c r="V530" s="72" t="s">
        <v>603</v>
      </c>
      <c r="W530" s="72" t="s">
        <v>631</v>
      </c>
      <c r="X530" s="72" t="s">
        <v>630</v>
      </c>
      <c r="Y530" s="72" t="s">
        <v>629</v>
      </c>
      <c r="Z530" s="73">
        <v>972</v>
      </c>
      <c r="AA530" s="41">
        <v>1</v>
      </c>
      <c r="AB530" s="41">
        <v>4</v>
      </c>
      <c r="AC530" s="42" t="s">
        <v>599</v>
      </c>
      <c r="AD530" s="73">
        <v>100</v>
      </c>
      <c r="AE530" s="43"/>
      <c r="AF530" s="44"/>
      <c r="AG530" s="45">
        <v>92122.8</v>
      </c>
      <c r="AH530" s="44"/>
      <c r="AI530" s="45">
        <v>99938.8</v>
      </c>
      <c r="AJ530" s="45">
        <v>102911.3</v>
      </c>
      <c r="AK530" s="45">
        <v>102911.3</v>
      </c>
      <c r="AL530" s="7">
        <v>600</v>
      </c>
      <c r="AM530" s="8"/>
    </row>
    <row r="531" spans="1:39" ht="162.75" customHeight="1" x14ac:dyDescent="0.2">
      <c r="A531" s="5"/>
      <c r="B531" s="76">
        <v>400000000</v>
      </c>
      <c r="C531" s="76">
        <v>402000000</v>
      </c>
      <c r="D531" s="76">
        <v>402000000</v>
      </c>
      <c r="E531" s="76">
        <v>402000000</v>
      </c>
      <c r="F531" s="77">
        <v>402000002</v>
      </c>
      <c r="G531" s="6">
        <v>982</v>
      </c>
      <c r="H531" s="6">
        <v>1</v>
      </c>
      <c r="I531" s="77">
        <v>4</v>
      </c>
      <c r="J531" s="4" t="s">
        <v>599</v>
      </c>
      <c r="K531" s="6">
        <v>100</v>
      </c>
      <c r="L531" s="6"/>
      <c r="M531" s="6">
        <v>982266013</v>
      </c>
      <c r="N531" s="77" t="s">
        <v>605</v>
      </c>
      <c r="O531" s="6" t="s">
        <v>603</v>
      </c>
      <c r="P531" s="6" t="s">
        <v>627</v>
      </c>
      <c r="Q531" s="6" t="s">
        <v>626</v>
      </c>
      <c r="R531" s="6" t="s">
        <v>625</v>
      </c>
      <c r="S531" s="6">
        <v>100</v>
      </c>
      <c r="T531" s="6" t="s">
        <v>628</v>
      </c>
      <c r="U531" s="74">
        <v>402000002</v>
      </c>
      <c r="V531" s="72" t="s">
        <v>603</v>
      </c>
      <c r="W531" s="72" t="s">
        <v>627</v>
      </c>
      <c r="X531" s="72" t="s">
        <v>626</v>
      </c>
      <c r="Y531" s="72" t="s">
        <v>625</v>
      </c>
      <c r="Z531" s="73">
        <v>982</v>
      </c>
      <c r="AA531" s="41">
        <v>1</v>
      </c>
      <c r="AB531" s="41">
        <v>4</v>
      </c>
      <c r="AC531" s="42" t="s">
        <v>599</v>
      </c>
      <c r="AD531" s="73">
        <v>100</v>
      </c>
      <c r="AE531" s="43"/>
      <c r="AF531" s="44"/>
      <c r="AG531" s="45">
        <v>63667.199999999997</v>
      </c>
      <c r="AH531" s="44"/>
      <c r="AI531" s="45">
        <v>67104.600000000006</v>
      </c>
      <c r="AJ531" s="45">
        <v>69089.100000000006</v>
      </c>
      <c r="AK531" s="45">
        <v>69089.100000000006</v>
      </c>
      <c r="AL531" s="7">
        <v>600</v>
      </c>
      <c r="AM531" s="8"/>
    </row>
    <row r="532" spans="1:39" ht="138" customHeight="1" x14ac:dyDescent="0.2">
      <c r="A532" s="5"/>
      <c r="B532" s="76">
        <v>400000000</v>
      </c>
      <c r="C532" s="76">
        <v>402000000</v>
      </c>
      <c r="D532" s="76">
        <v>402000000</v>
      </c>
      <c r="E532" s="76">
        <v>402000000</v>
      </c>
      <c r="F532" s="77">
        <v>402000002</v>
      </c>
      <c r="G532" s="6">
        <v>991</v>
      </c>
      <c r="H532" s="6">
        <v>1</v>
      </c>
      <c r="I532" s="77">
        <v>3</v>
      </c>
      <c r="J532" s="4" t="s">
        <v>622</v>
      </c>
      <c r="K532" s="6">
        <v>100</v>
      </c>
      <c r="L532" s="6"/>
      <c r="M532" s="6">
        <v>991747001</v>
      </c>
      <c r="N532" s="77" t="s">
        <v>605</v>
      </c>
      <c r="O532" s="6" t="s">
        <v>623</v>
      </c>
      <c r="P532" s="6" t="s">
        <v>619</v>
      </c>
      <c r="Q532" s="6" t="s">
        <v>618</v>
      </c>
      <c r="R532" s="6" t="s">
        <v>617</v>
      </c>
      <c r="S532" s="6">
        <v>100</v>
      </c>
      <c r="T532" s="6" t="s">
        <v>624</v>
      </c>
      <c r="U532" s="74">
        <v>402000002</v>
      </c>
      <c r="V532" s="72" t="s">
        <v>623</v>
      </c>
      <c r="W532" s="72" t="s">
        <v>619</v>
      </c>
      <c r="X532" s="72" t="s">
        <v>618</v>
      </c>
      <c r="Y532" s="72" t="s">
        <v>617</v>
      </c>
      <c r="Z532" s="73">
        <v>991</v>
      </c>
      <c r="AA532" s="41">
        <v>1</v>
      </c>
      <c r="AB532" s="41">
        <v>3</v>
      </c>
      <c r="AC532" s="42" t="s">
        <v>622</v>
      </c>
      <c r="AD532" s="73">
        <v>100</v>
      </c>
      <c r="AE532" s="43"/>
      <c r="AF532" s="44"/>
      <c r="AG532" s="45">
        <v>2227.1</v>
      </c>
      <c r="AH532" s="44"/>
      <c r="AI532" s="45">
        <v>2316.1999999999998</v>
      </c>
      <c r="AJ532" s="45">
        <v>2385</v>
      </c>
      <c r="AK532" s="45">
        <v>2385</v>
      </c>
      <c r="AL532" s="7">
        <v>600</v>
      </c>
      <c r="AM532" s="8"/>
    </row>
    <row r="533" spans="1:39" ht="135" customHeight="1" x14ac:dyDescent="0.2">
      <c r="A533" s="5"/>
      <c r="B533" s="76">
        <v>400000000</v>
      </c>
      <c r="C533" s="76">
        <v>402000000</v>
      </c>
      <c r="D533" s="76">
        <v>402000000</v>
      </c>
      <c r="E533" s="76">
        <v>402000000</v>
      </c>
      <c r="F533" s="77">
        <v>402000002</v>
      </c>
      <c r="G533" s="6">
        <v>991</v>
      </c>
      <c r="H533" s="6">
        <v>1</v>
      </c>
      <c r="I533" s="77">
        <v>3</v>
      </c>
      <c r="J533" s="4" t="s">
        <v>616</v>
      </c>
      <c r="K533" s="6">
        <v>100</v>
      </c>
      <c r="L533" s="6"/>
      <c r="M533" s="6">
        <v>991748001</v>
      </c>
      <c r="N533" s="77" t="s">
        <v>605</v>
      </c>
      <c r="O533" s="6" t="s">
        <v>620</v>
      </c>
      <c r="P533" s="6" t="s">
        <v>619</v>
      </c>
      <c r="Q533" s="6" t="s">
        <v>618</v>
      </c>
      <c r="R533" s="6" t="s">
        <v>617</v>
      </c>
      <c r="S533" s="6">
        <v>100</v>
      </c>
      <c r="T533" s="6" t="s">
        <v>621</v>
      </c>
      <c r="U533" s="74">
        <v>402000002</v>
      </c>
      <c r="V533" s="72" t="s">
        <v>620</v>
      </c>
      <c r="W533" s="72" t="s">
        <v>619</v>
      </c>
      <c r="X533" s="72" t="s">
        <v>618</v>
      </c>
      <c r="Y533" s="72" t="s">
        <v>617</v>
      </c>
      <c r="Z533" s="73">
        <v>991</v>
      </c>
      <c r="AA533" s="41">
        <v>1</v>
      </c>
      <c r="AB533" s="41">
        <v>3</v>
      </c>
      <c r="AC533" s="42" t="s">
        <v>616</v>
      </c>
      <c r="AD533" s="73">
        <v>100</v>
      </c>
      <c r="AE533" s="43"/>
      <c r="AF533" s="44"/>
      <c r="AG533" s="45">
        <v>7895.4</v>
      </c>
      <c r="AH533" s="44"/>
      <c r="AI533" s="45">
        <v>8106.1</v>
      </c>
      <c r="AJ533" s="45">
        <v>8347.1</v>
      </c>
      <c r="AK533" s="45">
        <v>8347.1</v>
      </c>
      <c r="AL533" s="7">
        <v>600</v>
      </c>
      <c r="AM533" s="8"/>
    </row>
    <row r="534" spans="1:39" ht="279.75" customHeight="1" x14ac:dyDescent="0.2">
      <c r="A534" s="5"/>
      <c r="B534" s="76">
        <v>400000000</v>
      </c>
      <c r="C534" s="76">
        <v>402000000</v>
      </c>
      <c r="D534" s="76">
        <v>402000000</v>
      </c>
      <c r="E534" s="76">
        <v>402000000</v>
      </c>
      <c r="F534" s="77">
        <v>402000002</v>
      </c>
      <c r="G534" s="6">
        <v>991</v>
      </c>
      <c r="H534" s="6">
        <v>1</v>
      </c>
      <c r="I534" s="77">
        <v>3</v>
      </c>
      <c r="J534" s="4" t="s">
        <v>606</v>
      </c>
      <c r="K534" s="6">
        <v>100</v>
      </c>
      <c r="L534" s="6"/>
      <c r="M534" s="6">
        <v>991749001</v>
      </c>
      <c r="N534" s="77" t="s">
        <v>605</v>
      </c>
      <c r="O534" s="6" t="s">
        <v>611</v>
      </c>
      <c r="P534" s="6" t="s">
        <v>614</v>
      </c>
      <c r="Q534" s="6" t="s">
        <v>613</v>
      </c>
      <c r="R534" s="6" t="s">
        <v>612</v>
      </c>
      <c r="S534" s="6">
        <v>100</v>
      </c>
      <c r="T534" s="6" t="s">
        <v>615</v>
      </c>
      <c r="U534" s="74">
        <v>402000002</v>
      </c>
      <c r="V534" s="72" t="s">
        <v>611</v>
      </c>
      <c r="W534" s="72" t="s">
        <v>614</v>
      </c>
      <c r="X534" s="72" t="s">
        <v>613</v>
      </c>
      <c r="Y534" s="72" t="s">
        <v>612</v>
      </c>
      <c r="Z534" s="73">
        <v>991</v>
      </c>
      <c r="AA534" s="41">
        <v>1</v>
      </c>
      <c r="AB534" s="41">
        <v>3</v>
      </c>
      <c r="AC534" s="42" t="s">
        <v>606</v>
      </c>
      <c r="AD534" s="73">
        <v>100</v>
      </c>
      <c r="AE534" s="43"/>
      <c r="AF534" s="44"/>
      <c r="AG534" s="45">
        <v>31221.3</v>
      </c>
      <c r="AH534" s="44"/>
      <c r="AI534" s="45">
        <v>36516.1</v>
      </c>
      <c r="AJ534" s="45">
        <v>37498.9</v>
      </c>
      <c r="AK534" s="45">
        <v>39498.9</v>
      </c>
      <c r="AL534" s="7">
        <v>600</v>
      </c>
      <c r="AM534" s="8"/>
    </row>
    <row r="535" spans="1:39" ht="34.5" customHeight="1" x14ac:dyDescent="0.2">
      <c r="A535" s="5"/>
      <c r="B535" s="76">
        <v>400000000</v>
      </c>
      <c r="C535" s="76">
        <v>402000000</v>
      </c>
      <c r="D535" s="76">
        <v>402000000</v>
      </c>
      <c r="E535" s="76">
        <v>402000000</v>
      </c>
      <c r="F535" s="77">
        <v>402000002</v>
      </c>
      <c r="G535" s="6">
        <v>991</v>
      </c>
      <c r="H535" s="6">
        <v>1</v>
      </c>
      <c r="I535" s="77">
        <v>3</v>
      </c>
      <c r="J535" s="4" t="s">
        <v>606</v>
      </c>
      <c r="K535" s="6">
        <v>200</v>
      </c>
      <c r="L535" s="6"/>
      <c r="M535" s="6">
        <v>991749002</v>
      </c>
      <c r="N535" s="77" t="s">
        <v>605</v>
      </c>
      <c r="O535" s="6" t="s">
        <v>611</v>
      </c>
      <c r="P535" s="6" t="s">
        <v>610</v>
      </c>
      <c r="Q535" s="6" t="s">
        <v>609</v>
      </c>
      <c r="R535" s="6" t="s">
        <v>608</v>
      </c>
      <c r="S535" s="6">
        <v>200</v>
      </c>
      <c r="T535" s="6" t="s">
        <v>607</v>
      </c>
      <c r="U535" s="98">
        <v>402000002</v>
      </c>
      <c r="V535" s="93" t="s">
        <v>611</v>
      </c>
      <c r="W535" s="93" t="s">
        <v>610</v>
      </c>
      <c r="X535" s="93" t="s">
        <v>609</v>
      </c>
      <c r="Y535" s="93" t="s">
        <v>608</v>
      </c>
      <c r="Z535" s="80">
        <v>991</v>
      </c>
      <c r="AA535" s="41">
        <v>1</v>
      </c>
      <c r="AB535" s="41">
        <v>3</v>
      </c>
      <c r="AC535" s="42" t="s">
        <v>606</v>
      </c>
      <c r="AD535" s="73">
        <v>200</v>
      </c>
      <c r="AE535" s="43"/>
      <c r="AF535" s="44"/>
      <c r="AG535" s="45">
        <v>2397.1</v>
      </c>
      <c r="AH535" s="44"/>
      <c r="AI535" s="45">
        <v>2310.4</v>
      </c>
      <c r="AJ535" s="45">
        <v>2310.4</v>
      </c>
      <c r="AK535" s="45">
        <v>2310.4</v>
      </c>
      <c r="AL535" s="7">
        <v>600</v>
      </c>
      <c r="AM535" s="8"/>
    </row>
    <row r="536" spans="1:39" ht="54" customHeight="1" x14ac:dyDescent="0.2">
      <c r="A536" s="5"/>
      <c r="B536" s="76">
        <v>400000000</v>
      </c>
      <c r="C536" s="76">
        <v>402000000</v>
      </c>
      <c r="D536" s="76">
        <v>402000000</v>
      </c>
      <c r="E536" s="76">
        <v>402000000</v>
      </c>
      <c r="F536" s="77">
        <v>402000002</v>
      </c>
      <c r="G536" s="6">
        <v>991</v>
      </c>
      <c r="H536" s="6">
        <v>1</v>
      </c>
      <c r="I536" s="77">
        <v>3</v>
      </c>
      <c r="J536" s="4" t="s">
        <v>606</v>
      </c>
      <c r="K536" s="6">
        <v>800</v>
      </c>
      <c r="L536" s="6"/>
      <c r="M536" s="6">
        <v>991749003</v>
      </c>
      <c r="N536" s="77" t="s">
        <v>605</v>
      </c>
      <c r="O536" s="6" t="s">
        <v>611</v>
      </c>
      <c r="P536" s="6" t="s">
        <v>610</v>
      </c>
      <c r="Q536" s="6" t="s">
        <v>609</v>
      </c>
      <c r="R536" s="6" t="s">
        <v>608</v>
      </c>
      <c r="S536" s="6">
        <v>800</v>
      </c>
      <c r="T536" s="6" t="s">
        <v>607</v>
      </c>
      <c r="U536" s="98"/>
      <c r="V536" s="93"/>
      <c r="W536" s="93"/>
      <c r="X536" s="93"/>
      <c r="Y536" s="93"/>
      <c r="Z536" s="80"/>
      <c r="AA536" s="41">
        <v>1</v>
      </c>
      <c r="AB536" s="41">
        <v>3</v>
      </c>
      <c r="AC536" s="42" t="s">
        <v>606</v>
      </c>
      <c r="AD536" s="73">
        <v>800</v>
      </c>
      <c r="AE536" s="43"/>
      <c r="AF536" s="44"/>
      <c r="AG536" s="45">
        <v>58.3</v>
      </c>
      <c r="AH536" s="44"/>
      <c r="AI536" s="45">
        <v>32.799999999999997</v>
      </c>
      <c r="AJ536" s="45">
        <v>32.799999999999997</v>
      </c>
      <c r="AK536" s="45">
        <v>32.799999999999997</v>
      </c>
      <c r="AL536" s="7">
        <v>600</v>
      </c>
      <c r="AM536" s="8"/>
    </row>
    <row r="537" spans="1:39" ht="201.75" customHeight="1" x14ac:dyDescent="0.2">
      <c r="A537" s="5"/>
      <c r="B537" s="76">
        <v>400000000</v>
      </c>
      <c r="C537" s="76">
        <v>402000000</v>
      </c>
      <c r="D537" s="76">
        <v>402000000</v>
      </c>
      <c r="E537" s="76">
        <v>402000000</v>
      </c>
      <c r="F537" s="77">
        <v>402000002</v>
      </c>
      <c r="G537" s="6">
        <v>992</v>
      </c>
      <c r="H537" s="6">
        <v>1</v>
      </c>
      <c r="I537" s="77">
        <v>4</v>
      </c>
      <c r="J537" s="4" t="s">
        <v>599</v>
      </c>
      <c r="K537" s="6">
        <v>100</v>
      </c>
      <c r="L537" s="6"/>
      <c r="M537" s="6">
        <v>992277001</v>
      </c>
      <c r="N537" s="77" t="s">
        <v>605</v>
      </c>
      <c r="O537" s="6" t="s">
        <v>603</v>
      </c>
      <c r="P537" s="6" t="s">
        <v>602</v>
      </c>
      <c r="Q537" s="6" t="s">
        <v>601</v>
      </c>
      <c r="R537" s="6" t="s">
        <v>600</v>
      </c>
      <c r="S537" s="6">
        <v>100</v>
      </c>
      <c r="T537" s="6" t="s">
        <v>604</v>
      </c>
      <c r="U537" s="74">
        <v>402000002</v>
      </c>
      <c r="V537" s="72" t="s">
        <v>603</v>
      </c>
      <c r="W537" s="72" t="s">
        <v>602</v>
      </c>
      <c r="X537" s="72" t="s">
        <v>601</v>
      </c>
      <c r="Y537" s="72" t="s">
        <v>600</v>
      </c>
      <c r="Z537" s="73">
        <v>992</v>
      </c>
      <c r="AA537" s="41">
        <v>1</v>
      </c>
      <c r="AB537" s="41">
        <v>4</v>
      </c>
      <c r="AC537" s="42" t="s">
        <v>599</v>
      </c>
      <c r="AD537" s="73">
        <v>100</v>
      </c>
      <c r="AE537" s="43"/>
      <c r="AF537" s="44"/>
      <c r="AG537" s="45">
        <v>63695.7</v>
      </c>
      <c r="AH537" s="44"/>
      <c r="AI537" s="45">
        <v>67235.600000000006</v>
      </c>
      <c r="AJ537" s="45">
        <v>69335.3</v>
      </c>
      <c r="AK537" s="45">
        <v>69335.3</v>
      </c>
      <c r="AL537" s="7">
        <v>600</v>
      </c>
      <c r="AM537" s="8"/>
    </row>
    <row r="538" spans="1:39" ht="83.25" customHeight="1" x14ac:dyDescent="0.2">
      <c r="A538" s="5"/>
      <c r="B538" s="94">
        <v>402000003</v>
      </c>
      <c r="C538" s="94"/>
      <c r="D538" s="94"/>
      <c r="E538" s="94"/>
      <c r="F538" s="94"/>
      <c r="G538" s="26">
        <v>902</v>
      </c>
      <c r="H538" s="95"/>
      <c r="I538" s="95"/>
      <c r="J538" s="95"/>
      <c r="K538" s="95"/>
      <c r="L538" s="95"/>
      <c r="M538" s="95"/>
      <c r="N538" s="27" t="s">
        <v>597</v>
      </c>
      <c r="O538" s="6" t="s">
        <v>595</v>
      </c>
      <c r="P538" s="6" t="s">
        <v>594</v>
      </c>
      <c r="Q538" s="6" t="s">
        <v>593</v>
      </c>
      <c r="R538" s="6" t="s">
        <v>592</v>
      </c>
      <c r="S538" s="6">
        <v>700</v>
      </c>
      <c r="T538" s="28"/>
      <c r="U538" s="37" t="s">
        <v>598</v>
      </c>
      <c r="V538" s="60" t="s">
        <v>597</v>
      </c>
      <c r="W538" s="60" t="s">
        <v>22</v>
      </c>
      <c r="X538" s="60" t="s">
        <v>22</v>
      </c>
      <c r="Y538" s="60" t="s">
        <v>22</v>
      </c>
      <c r="Z538" s="38" t="s">
        <v>22</v>
      </c>
      <c r="AA538" s="39" t="s">
        <v>22</v>
      </c>
      <c r="AB538" s="39" t="s">
        <v>22</v>
      </c>
      <c r="AC538" s="40" t="s">
        <v>22</v>
      </c>
      <c r="AD538" s="38" t="s">
        <v>22</v>
      </c>
      <c r="AE538" s="96"/>
      <c r="AF538" s="97"/>
      <c r="AG538" s="34">
        <v>556.70000000000005</v>
      </c>
      <c r="AH538" s="35"/>
      <c r="AI538" s="36">
        <v>7500</v>
      </c>
      <c r="AJ538" s="36">
        <v>29750</v>
      </c>
      <c r="AK538" s="34">
        <v>29750</v>
      </c>
      <c r="AL538" s="10" t="s">
        <v>22</v>
      </c>
      <c r="AM538" s="8"/>
    </row>
    <row r="539" spans="1:39" ht="31.5" customHeight="1" x14ac:dyDescent="0.2">
      <c r="A539" s="5"/>
      <c r="B539" s="76">
        <v>400000000</v>
      </c>
      <c r="C539" s="76">
        <v>402000000</v>
      </c>
      <c r="D539" s="76">
        <v>402000000</v>
      </c>
      <c r="E539" s="76">
        <v>402000000</v>
      </c>
      <c r="F539" s="77">
        <v>402000003</v>
      </c>
      <c r="G539" s="6">
        <v>902</v>
      </c>
      <c r="H539" s="6">
        <v>13</v>
      </c>
      <c r="I539" s="77">
        <v>1</v>
      </c>
      <c r="J539" s="4" t="s">
        <v>591</v>
      </c>
      <c r="K539" s="6">
        <v>700</v>
      </c>
      <c r="L539" s="6"/>
      <c r="M539" s="6">
        <v>902151001</v>
      </c>
      <c r="N539" s="77" t="s">
        <v>597</v>
      </c>
      <c r="O539" s="6" t="s">
        <v>595</v>
      </c>
      <c r="P539" s="6" t="s">
        <v>594</v>
      </c>
      <c r="Q539" s="6" t="s">
        <v>593</v>
      </c>
      <c r="R539" s="6" t="s">
        <v>592</v>
      </c>
      <c r="S539" s="6">
        <v>700</v>
      </c>
      <c r="T539" s="6" t="s">
        <v>596</v>
      </c>
      <c r="U539" s="74">
        <v>402000003</v>
      </c>
      <c r="V539" s="72" t="s">
        <v>595</v>
      </c>
      <c r="W539" s="72" t="s">
        <v>594</v>
      </c>
      <c r="X539" s="72" t="s">
        <v>593</v>
      </c>
      <c r="Y539" s="72" t="s">
        <v>592</v>
      </c>
      <c r="Z539" s="73">
        <v>902</v>
      </c>
      <c r="AA539" s="41">
        <v>13</v>
      </c>
      <c r="AB539" s="41">
        <v>1</v>
      </c>
      <c r="AC539" s="42" t="s">
        <v>591</v>
      </c>
      <c r="AD539" s="73">
        <v>700</v>
      </c>
      <c r="AE539" s="43"/>
      <c r="AF539" s="44"/>
      <c r="AG539" s="45">
        <v>556.70000000000005</v>
      </c>
      <c r="AH539" s="44"/>
      <c r="AI539" s="45">
        <v>7500</v>
      </c>
      <c r="AJ539" s="45">
        <v>29750</v>
      </c>
      <c r="AK539" s="45">
        <v>29750</v>
      </c>
      <c r="AL539" s="7">
        <v>600</v>
      </c>
      <c r="AM539" s="8"/>
    </row>
    <row r="540" spans="1:39" ht="145.5" customHeight="1" x14ac:dyDescent="0.2">
      <c r="A540" s="5"/>
      <c r="B540" s="94">
        <v>402000008</v>
      </c>
      <c r="C540" s="94"/>
      <c r="D540" s="94"/>
      <c r="E540" s="94"/>
      <c r="F540" s="94"/>
      <c r="G540" s="26">
        <v>923</v>
      </c>
      <c r="H540" s="95"/>
      <c r="I540" s="95"/>
      <c r="J540" s="95"/>
      <c r="K540" s="95"/>
      <c r="L540" s="95"/>
      <c r="M540" s="95"/>
      <c r="N540" s="27" t="s">
        <v>534</v>
      </c>
      <c r="O540" s="6" t="s">
        <v>532</v>
      </c>
      <c r="P540" s="6" t="s">
        <v>531</v>
      </c>
      <c r="Q540" s="6" t="s">
        <v>530</v>
      </c>
      <c r="R540" s="6" t="s">
        <v>529</v>
      </c>
      <c r="S540" s="6">
        <v>0</v>
      </c>
      <c r="T540" s="28"/>
      <c r="U540" s="37" t="s">
        <v>590</v>
      </c>
      <c r="V540" s="60" t="s">
        <v>534</v>
      </c>
      <c r="W540" s="60" t="s">
        <v>22</v>
      </c>
      <c r="X540" s="60" t="s">
        <v>22</v>
      </c>
      <c r="Y540" s="60" t="s">
        <v>22</v>
      </c>
      <c r="Z540" s="38" t="s">
        <v>22</v>
      </c>
      <c r="AA540" s="39" t="s">
        <v>22</v>
      </c>
      <c r="AB540" s="39" t="s">
        <v>22</v>
      </c>
      <c r="AC540" s="40" t="s">
        <v>22</v>
      </c>
      <c r="AD540" s="38" t="s">
        <v>22</v>
      </c>
      <c r="AE540" s="96"/>
      <c r="AF540" s="97"/>
      <c r="AG540" s="34">
        <v>359074.7</v>
      </c>
      <c r="AH540" s="35"/>
      <c r="AI540" s="36">
        <f>454967.2-1200</f>
        <v>453767.2</v>
      </c>
      <c r="AJ540" s="36">
        <v>479610</v>
      </c>
      <c r="AK540" s="34">
        <v>479609</v>
      </c>
      <c r="AL540" s="10" t="s">
        <v>22</v>
      </c>
      <c r="AM540" s="8"/>
    </row>
    <row r="541" spans="1:39" ht="81" customHeight="1" x14ac:dyDescent="0.2">
      <c r="A541" s="5"/>
      <c r="B541" s="76">
        <v>400000000</v>
      </c>
      <c r="C541" s="76">
        <v>402000000</v>
      </c>
      <c r="D541" s="76">
        <v>402000000</v>
      </c>
      <c r="E541" s="76">
        <v>402000000</v>
      </c>
      <c r="F541" s="77">
        <v>402000008</v>
      </c>
      <c r="G541" s="6">
        <v>902</v>
      </c>
      <c r="H541" s="6">
        <v>1</v>
      </c>
      <c r="I541" s="77">
        <v>13</v>
      </c>
      <c r="J541" s="4" t="s">
        <v>583</v>
      </c>
      <c r="K541" s="6">
        <v>100</v>
      </c>
      <c r="L541" s="6"/>
      <c r="M541" s="6">
        <v>902149001</v>
      </c>
      <c r="N541" s="77" t="s">
        <v>534</v>
      </c>
      <c r="O541" s="6" t="s">
        <v>585</v>
      </c>
      <c r="P541" s="6" t="s">
        <v>588</v>
      </c>
      <c r="Q541" s="6" t="s">
        <v>587</v>
      </c>
      <c r="R541" s="6" t="s">
        <v>586</v>
      </c>
      <c r="S541" s="6">
        <v>100</v>
      </c>
      <c r="T541" s="6" t="s">
        <v>589</v>
      </c>
      <c r="U541" s="74">
        <v>402000008</v>
      </c>
      <c r="V541" s="72" t="s">
        <v>585</v>
      </c>
      <c r="W541" s="72" t="s">
        <v>588</v>
      </c>
      <c r="X541" s="72" t="s">
        <v>587</v>
      </c>
      <c r="Y541" s="72" t="s">
        <v>586</v>
      </c>
      <c r="Z541" s="73">
        <v>902</v>
      </c>
      <c r="AA541" s="41">
        <v>1</v>
      </c>
      <c r="AB541" s="41">
        <v>13</v>
      </c>
      <c r="AC541" s="42" t="s">
        <v>583</v>
      </c>
      <c r="AD541" s="73">
        <v>100</v>
      </c>
      <c r="AE541" s="43"/>
      <c r="AF541" s="44"/>
      <c r="AG541" s="45">
        <v>99786.4</v>
      </c>
      <c r="AH541" s="44"/>
      <c r="AI541" s="45">
        <v>132878.29999999999</v>
      </c>
      <c r="AJ541" s="45">
        <v>145585.79999999999</v>
      </c>
      <c r="AK541" s="45">
        <v>145585.79999999999</v>
      </c>
      <c r="AL541" s="7">
        <v>600</v>
      </c>
      <c r="AM541" s="8"/>
    </row>
    <row r="542" spans="1:39" ht="28.5" customHeight="1" x14ac:dyDescent="0.2">
      <c r="A542" s="5"/>
      <c r="B542" s="76">
        <v>400000000</v>
      </c>
      <c r="C542" s="76">
        <v>402000000</v>
      </c>
      <c r="D542" s="76">
        <v>402000000</v>
      </c>
      <c r="E542" s="76">
        <v>402000000</v>
      </c>
      <c r="F542" s="77">
        <v>402000008</v>
      </c>
      <c r="G542" s="6">
        <v>902</v>
      </c>
      <c r="H542" s="6">
        <v>1</v>
      </c>
      <c r="I542" s="77">
        <v>13</v>
      </c>
      <c r="J542" s="4" t="s">
        <v>583</v>
      </c>
      <c r="K542" s="6">
        <v>200</v>
      </c>
      <c r="L542" s="6"/>
      <c r="M542" s="6">
        <v>902149002</v>
      </c>
      <c r="N542" s="77" t="s">
        <v>534</v>
      </c>
      <c r="O542" s="6" t="s">
        <v>585</v>
      </c>
      <c r="P542" s="6" t="s">
        <v>580</v>
      </c>
      <c r="Q542" s="6" t="s">
        <v>579</v>
      </c>
      <c r="R542" s="6" t="s">
        <v>578</v>
      </c>
      <c r="S542" s="6">
        <v>200</v>
      </c>
      <c r="T542" s="6" t="s">
        <v>584</v>
      </c>
      <c r="U542" s="98">
        <v>402000008</v>
      </c>
      <c r="V542" s="93" t="s">
        <v>585</v>
      </c>
      <c r="W542" s="93" t="s">
        <v>580</v>
      </c>
      <c r="X542" s="93" t="s">
        <v>579</v>
      </c>
      <c r="Y542" s="93" t="s">
        <v>578</v>
      </c>
      <c r="Z542" s="80">
        <v>902</v>
      </c>
      <c r="AA542" s="41">
        <v>1</v>
      </c>
      <c r="AB542" s="41">
        <v>13</v>
      </c>
      <c r="AC542" s="42" t="s">
        <v>583</v>
      </c>
      <c r="AD542" s="73">
        <v>200</v>
      </c>
      <c r="AE542" s="43"/>
      <c r="AF542" s="44"/>
      <c r="AG542" s="45">
        <v>103029</v>
      </c>
      <c r="AH542" s="44"/>
      <c r="AI542" s="45">
        <v>92591.2</v>
      </c>
      <c r="AJ542" s="45">
        <v>87142</v>
      </c>
      <c r="AK542" s="45">
        <v>87142</v>
      </c>
      <c r="AL542" s="7">
        <v>600</v>
      </c>
      <c r="AM542" s="8"/>
    </row>
    <row r="543" spans="1:39" ht="26.25" customHeight="1" x14ac:dyDescent="0.2">
      <c r="A543" s="5"/>
      <c r="B543" s="76">
        <v>400000000</v>
      </c>
      <c r="C543" s="76">
        <v>402000000</v>
      </c>
      <c r="D543" s="76">
        <v>402000000</v>
      </c>
      <c r="E543" s="76">
        <v>402000000</v>
      </c>
      <c r="F543" s="77">
        <v>402000008</v>
      </c>
      <c r="G543" s="6">
        <v>902</v>
      </c>
      <c r="H543" s="6">
        <v>1</v>
      </c>
      <c r="I543" s="77">
        <v>13</v>
      </c>
      <c r="J543" s="4" t="s">
        <v>583</v>
      </c>
      <c r="K543" s="6">
        <v>300</v>
      </c>
      <c r="L543" s="6"/>
      <c r="M543" s="6">
        <v>902149004</v>
      </c>
      <c r="N543" s="77" t="s">
        <v>534</v>
      </c>
      <c r="O543" s="6" t="s">
        <v>585</v>
      </c>
      <c r="P543" s="6" t="s">
        <v>580</v>
      </c>
      <c r="Q543" s="6" t="s">
        <v>579</v>
      </c>
      <c r="R543" s="6" t="s">
        <v>578</v>
      </c>
      <c r="S543" s="6">
        <v>300</v>
      </c>
      <c r="T543" s="6" t="s">
        <v>584</v>
      </c>
      <c r="U543" s="98"/>
      <c r="V543" s="93"/>
      <c r="W543" s="93"/>
      <c r="X543" s="93"/>
      <c r="Y543" s="93"/>
      <c r="Z543" s="80"/>
      <c r="AA543" s="41">
        <v>1</v>
      </c>
      <c r="AB543" s="41">
        <v>13</v>
      </c>
      <c r="AC543" s="42" t="s">
        <v>583</v>
      </c>
      <c r="AD543" s="73">
        <v>300</v>
      </c>
      <c r="AE543" s="43"/>
      <c r="AF543" s="44"/>
      <c r="AG543" s="45">
        <v>4.2</v>
      </c>
      <c r="AH543" s="44"/>
      <c r="AI543" s="45">
        <v>0</v>
      </c>
      <c r="AJ543" s="45">
        <v>0</v>
      </c>
      <c r="AK543" s="45">
        <v>0</v>
      </c>
      <c r="AL543" s="7">
        <v>600</v>
      </c>
      <c r="AM543" s="8"/>
    </row>
    <row r="544" spans="1:39" ht="25.5" customHeight="1" x14ac:dyDescent="0.2">
      <c r="A544" s="5"/>
      <c r="B544" s="76">
        <v>400000000</v>
      </c>
      <c r="C544" s="76">
        <v>402000000</v>
      </c>
      <c r="D544" s="76">
        <v>402000000</v>
      </c>
      <c r="E544" s="76">
        <v>402000000</v>
      </c>
      <c r="F544" s="77">
        <v>402000008</v>
      </c>
      <c r="G544" s="6">
        <v>902</v>
      </c>
      <c r="H544" s="6">
        <v>1</v>
      </c>
      <c r="I544" s="77">
        <v>13</v>
      </c>
      <c r="J544" s="4" t="s">
        <v>583</v>
      </c>
      <c r="K544" s="6">
        <v>800</v>
      </c>
      <c r="L544" s="6"/>
      <c r="M544" s="6">
        <v>902149003</v>
      </c>
      <c r="N544" s="77" t="s">
        <v>534</v>
      </c>
      <c r="O544" s="6" t="s">
        <v>585</v>
      </c>
      <c r="P544" s="6" t="s">
        <v>580</v>
      </c>
      <c r="Q544" s="6" t="s">
        <v>579</v>
      </c>
      <c r="R544" s="6" t="s">
        <v>578</v>
      </c>
      <c r="S544" s="6">
        <v>800</v>
      </c>
      <c r="T544" s="6" t="s">
        <v>584</v>
      </c>
      <c r="U544" s="98"/>
      <c r="V544" s="93"/>
      <c r="W544" s="93"/>
      <c r="X544" s="93"/>
      <c r="Y544" s="93"/>
      <c r="Z544" s="80"/>
      <c r="AA544" s="41">
        <v>1</v>
      </c>
      <c r="AB544" s="41">
        <v>13</v>
      </c>
      <c r="AC544" s="42" t="s">
        <v>583</v>
      </c>
      <c r="AD544" s="73">
        <v>800</v>
      </c>
      <c r="AE544" s="43"/>
      <c r="AF544" s="44"/>
      <c r="AG544" s="45">
        <v>3481.5</v>
      </c>
      <c r="AH544" s="44"/>
      <c r="AI544" s="45">
        <v>3481.5</v>
      </c>
      <c r="AJ544" s="45">
        <v>3053.2</v>
      </c>
      <c r="AK544" s="45">
        <v>3053.2</v>
      </c>
      <c r="AL544" s="7">
        <v>600</v>
      </c>
      <c r="AM544" s="8"/>
    </row>
    <row r="545" spans="1:39" ht="57.75" customHeight="1" x14ac:dyDescent="0.2">
      <c r="A545" s="5"/>
      <c r="B545" s="76">
        <v>400000000</v>
      </c>
      <c r="C545" s="76">
        <v>402000000</v>
      </c>
      <c r="D545" s="76">
        <v>402000000</v>
      </c>
      <c r="E545" s="76">
        <v>402000000</v>
      </c>
      <c r="F545" s="77">
        <v>402000008</v>
      </c>
      <c r="G545" s="6">
        <v>902</v>
      </c>
      <c r="H545" s="6">
        <v>1</v>
      </c>
      <c r="I545" s="77">
        <v>13</v>
      </c>
      <c r="J545" s="4" t="s">
        <v>577</v>
      </c>
      <c r="K545" s="6">
        <v>200</v>
      </c>
      <c r="L545" s="6"/>
      <c r="M545" s="6">
        <v>902150001</v>
      </c>
      <c r="N545" s="77" t="s">
        <v>534</v>
      </c>
      <c r="O545" s="6" t="s">
        <v>581</v>
      </c>
      <c r="P545" s="6" t="s">
        <v>580</v>
      </c>
      <c r="Q545" s="6" t="s">
        <v>579</v>
      </c>
      <c r="R545" s="6" t="s">
        <v>578</v>
      </c>
      <c r="S545" s="6">
        <v>200</v>
      </c>
      <c r="T545" s="6" t="s">
        <v>582</v>
      </c>
      <c r="U545" s="74">
        <v>402000008</v>
      </c>
      <c r="V545" s="72" t="s">
        <v>581</v>
      </c>
      <c r="W545" s="72" t="s">
        <v>580</v>
      </c>
      <c r="X545" s="72" t="s">
        <v>579</v>
      </c>
      <c r="Y545" s="72" t="s">
        <v>578</v>
      </c>
      <c r="Z545" s="73">
        <v>902</v>
      </c>
      <c r="AA545" s="41">
        <v>1</v>
      </c>
      <c r="AB545" s="41">
        <v>13</v>
      </c>
      <c r="AC545" s="42" t="s">
        <v>577</v>
      </c>
      <c r="AD545" s="73">
        <v>200</v>
      </c>
      <c r="AE545" s="43"/>
      <c r="AF545" s="44"/>
      <c r="AG545" s="45">
        <v>16329</v>
      </c>
      <c r="AH545" s="44"/>
      <c r="AI545" s="45">
        <v>0</v>
      </c>
      <c r="AJ545" s="45">
        <v>0</v>
      </c>
      <c r="AK545" s="45">
        <v>0</v>
      </c>
      <c r="AL545" s="7">
        <v>600</v>
      </c>
      <c r="AM545" s="8"/>
    </row>
    <row r="546" spans="1:39" ht="113.25" customHeight="1" x14ac:dyDescent="0.2">
      <c r="A546" s="5"/>
      <c r="B546" s="76">
        <v>400000000</v>
      </c>
      <c r="C546" s="76">
        <v>402000000</v>
      </c>
      <c r="D546" s="76">
        <v>402000000</v>
      </c>
      <c r="E546" s="76">
        <v>402000000</v>
      </c>
      <c r="F546" s="77">
        <v>402000008</v>
      </c>
      <c r="G546" s="6">
        <v>902</v>
      </c>
      <c r="H546" s="6">
        <v>4</v>
      </c>
      <c r="I546" s="77">
        <v>5</v>
      </c>
      <c r="J546" s="4" t="s">
        <v>574</v>
      </c>
      <c r="K546" s="6">
        <v>100</v>
      </c>
      <c r="L546" s="6"/>
      <c r="M546" s="6">
        <v>902878001</v>
      </c>
      <c r="N546" s="77" t="s">
        <v>534</v>
      </c>
      <c r="O546" s="6" t="s">
        <v>576</v>
      </c>
      <c r="P546" s="6" t="s">
        <v>22</v>
      </c>
      <c r="Q546" s="6" t="s">
        <v>22</v>
      </c>
      <c r="R546" s="6" t="s">
        <v>22</v>
      </c>
      <c r="S546" s="6">
        <v>100</v>
      </c>
      <c r="T546" s="6" t="s">
        <v>575</v>
      </c>
      <c r="U546" s="98">
        <v>402000008</v>
      </c>
      <c r="V546" s="93" t="s">
        <v>576</v>
      </c>
      <c r="W546" s="99" t="s">
        <v>904</v>
      </c>
      <c r="X546" s="99" t="s">
        <v>903</v>
      </c>
      <c r="Y546" s="99" t="s">
        <v>902</v>
      </c>
      <c r="Z546" s="80">
        <v>902</v>
      </c>
      <c r="AA546" s="41">
        <v>4</v>
      </c>
      <c r="AB546" s="41">
        <v>5</v>
      </c>
      <c r="AC546" s="42" t="s">
        <v>574</v>
      </c>
      <c r="AD546" s="73">
        <v>100</v>
      </c>
      <c r="AE546" s="43"/>
      <c r="AF546" s="44"/>
      <c r="AG546" s="45">
        <v>0</v>
      </c>
      <c r="AH546" s="44"/>
      <c r="AI546" s="45">
        <v>3333.8</v>
      </c>
      <c r="AJ546" s="45">
        <v>3433</v>
      </c>
      <c r="AK546" s="45">
        <v>3433</v>
      </c>
      <c r="AL546" s="7">
        <v>600</v>
      </c>
      <c r="AM546" s="8"/>
    </row>
    <row r="547" spans="1:39" ht="137.25" customHeight="1" x14ac:dyDescent="0.2">
      <c r="A547" s="5"/>
      <c r="B547" s="76">
        <v>400000000</v>
      </c>
      <c r="C547" s="76">
        <v>402000000</v>
      </c>
      <c r="D547" s="76">
        <v>402000000</v>
      </c>
      <c r="E547" s="76">
        <v>402000000</v>
      </c>
      <c r="F547" s="77">
        <v>402000008</v>
      </c>
      <c r="G547" s="6">
        <v>902</v>
      </c>
      <c r="H547" s="6">
        <v>4</v>
      </c>
      <c r="I547" s="77">
        <v>5</v>
      </c>
      <c r="J547" s="4" t="s">
        <v>574</v>
      </c>
      <c r="K547" s="6">
        <v>200</v>
      </c>
      <c r="L547" s="6"/>
      <c r="M547" s="6">
        <v>902878002</v>
      </c>
      <c r="N547" s="77" t="s">
        <v>534</v>
      </c>
      <c r="O547" s="6" t="s">
        <v>576</v>
      </c>
      <c r="P547" s="6" t="s">
        <v>22</v>
      </c>
      <c r="Q547" s="6" t="s">
        <v>22</v>
      </c>
      <c r="R547" s="6" t="s">
        <v>22</v>
      </c>
      <c r="S547" s="6">
        <v>200</v>
      </c>
      <c r="T547" s="6" t="s">
        <v>575</v>
      </c>
      <c r="U547" s="98"/>
      <c r="V547" s="93"/>
      <c r="W547" s="100"/>
      <c r="X547" s="100"/>
      <c r="Y547" s="100"/>
      <c r="Z547" s="80"/>
      <c r="AA547" s="41">
        <v>4</v>
      </c>
      <c r="AB547" s="41">
        <v>5</v>
      </c>
      <c r="AC547" s="42" t="s">
        <v>574</v>
      </c>
      <c r="AD547" s="73">
        <v>200</v>
      </c>
      <c r="AE547" s="43"/>
      <c r="AF547" s="44"/>
      <c r="AG547" s="45">
        <v>0</v>
      </c>
      <c r="AH547" s="44"/>
      <c r="AI547" s="45">
        <f>1801.6-1200</f>
        <v>601.59999999999991</v>
      </c>
      <c r="AJ547" s="45">
        <v>1702.4</v>
      </c>
      <c r="AK547" s="45">
        <v>1702.4</v>
      </c>
      <c r="AL547" s="7">
        <v>600</v>
      </c>
      <c r="AM547" s="8"/>
    </row>
    <row r="548" spans="1:39" ht="161.25" customHeight="1" x14ac:dyDescent="0.2">
      <c r="A548" s="5"/>
      <c r="B548" s="76">
        <v>400000000</v>
      </c>
      <c r="C548" s="76">
        <v>402000000</v>
      </c>
      <c r="D548" s="76">
        <v>402000000</v>
      </c>
      <c r="E548" s="76">
        <v>402000000</v>
      </c>
      <c r="F548" s="77">
        <v>402000008</v>
      </c>
      <c r="G548" s="6">
        <v>902</v>
      </c>
      <c r="H548" s="6">
        <v>4</v>
      </c>
      <c r="I548" s="77">
        <v>10</v>
      </c>
      <c r="J548" s="4" t="s">
        <v>564</v>
      </c>
      <c r="K548" s="6">
        <v>100</v>
      </c>
      <c r="L548" s="6"/>
      <c r="M548" s="6">
        <v>902136001</v>
      </c>
      <c r="N548" s="77" t="s">
        <v>534</v>
      </c>
      <c r="O548" s="6" t="s">
        <v>568</v>
      </c>
      <c r="P548" s="6" t="s">
        <v>572</v>
      </c>
      <c r="Q548" s="6" t="s">
        <v>571</v>
      </c>
      <c r="R548" s="6" t="s">
        <v>570</v>
      </c>
      <c r="S548" s="6">
        <v>100</v>
      </c>
      <c r="T548" s="6" t="s">
        <v>573</v>
      </c>
      <c r="U548" s="74">
        <v>402000008</v>
      </c>
      <c r="V548" s="72" t="s">
        <v>568</v>
      </c>
      <c r="W548" s="72" t="s">
        <v>572</v>
      </c>
      <c r="X548" s="72" t="s">
        <v>571</v>
      </c>
      <c r="Y548" s="72" t="s">
        <v>570</v>
      </c>
      <c r="Z548" s="73">
        <v>902</v>
      </c>
      <c r="AA548" s="41">
        <v>4</v>
      </c>
      <c r="AB548" s="41">
        <v>10</v>
      </c>
      <c r="AC548" s="42" t="s">
        <v>564</v>
      </c>
      <c r="AD548" s="73">
        <v>100</v>
      </c>
      <c r="AE548" s="43"/>
      <c r="AF548" s="44"/>
      <c r="AG548" s="45">
        <v>24789.9</v>
      </c>
      <c r="AH548" s="44"/>
      <c r="AI548" s="45">
        <v>38964.6</v>
      </c>
      <c r="AJ548" s="45">
        <v>40122.5</v>
      </c>
      <c r="AK548" s="45">
        <v>40122.5</v>
      </c>
      <c r="AL548" s="7">
        <v>600</v>
      </c>
      <c r="AM548" s="8"/>
    </row>
    <row r="549" spans="1:39" ht="119.25" customHeight="1" x14ac:dyDescent="0.2">
      <c r="A549" s="5"/>
      <c r="B549" s="76">
        <v>400000000</v>
      </c>
      <c r="C549" s="76">
        <v>402000000</v>
      </c>
      <c r="D549" s="76">
        <v>402000000</v>
      </c>
      <c r="E549" s="76">
        <v>402000000</v>
      </c>
      <c r="F549" s="77">
        <v>402000008</v>
      </c>
      <c r="G549" s="6">
        <v>902</v>
      </c>
      <c r="H549" s="6">
        <v>4</v>
      </c>
      <c r="I549" s="77">
        <v>10</v>
      </c>
      <c r="J549" s="4" t="s">
        <v>564</v>
      </c>
      <c r="K549" s="6">
        <v>200</v>
      </c>
      <c r="L549" s="6"/>
      <c r="M549" s="6">
        <v>902136002</v>
      </c>
      <c r="N549" s="77" t="s">
        <v>534</v>
      </c>
      <c r="O549" s="6" t="s">
        <v>568</v>
      </c>
      <c r="P549" s="6" t="s">
        <v>563</v>
      </c>
      <c r="Q549" s="6" t="s">
        <v>565</v>
      </c>
      <c r="R549" s="6" t="s">
        <v>562</v>
      </c>
      <c r="S549" s="6">
        <v>200</v>
      </c>
      <c r="T549" s="6" t="s">
        <v>569</v>
      </c>
      <c r="U549" s="74">
        <v>402000008</v>
      </c>
      <c r="V549" s="72" t="s">
        <v>568</v>
      </c>
      <c r="W549" s="72" t="s">
        <v>563</v>
      </c>
      <c r="X549" s="72" t="s">
        <v>565</v>
      </c>
      <c r="Y549" s="72" t="s">
        <v>562</v>
      </c>
      <c r="Z549" s="73">
        <v>902</v>
      </c>
      <c r="AA549" s="41">
        <v>4</v>
      </c>
      <c r="AB549" s="41">
        <v>10</v>
      </c>
      <c r="AC549" s="42" t="s">
        <v>564</v>
      </c>
      <c r="AD549" s="73">
        <v>200</v>
      </c>
      <c r="AE549" s="43"/>
      <c r="AF549" s="44"/>
      <c r="AG549" s="45">
        <v>6989</v>
      </c>
      <c r="AH549" s="44"/>
      <c r="AI549" s="45">
        <v>7357.7</v>
      </c>
      <c r="AJ549" s="45">
        <v>9450.7999999999993</v>
      </c>
      <c r="AK549" s="45">
        <v>9450.7999999999993</v>
      </c>
      <c r="AL549" s="7">
        <v>600</v>
      </c>
      <c r="AM549" s="8"/>
    </row>
    <row r="550" spans="1:39" ht="120.75" customHeight="1" x14ac:dyDescent="0.2">
      <c r="A550" s="5"/>
      <c r="B550" s="76">
        <v>400000000</v>
      </c>
      <c r="C550" s="76">
        <v>402000000</v>
      </c>
      <c r="D550" s="76">
        <v>402000000</v>
      </c>
      <c r="E550" s="76">
        <v>402000000</v>
      </c>
      <c r="F550" s="77">
        <v>402000008</v>
      </c>
      <c r="G550" s="6">
        <v>902</v>
      </c>
      <c r="H550" s="6">
        <v>4</v>
      </c>
      <c r="I550" s="77">
        <v>10</v>
      </c>
      <c r="J550" s="4" t="s">
        <v>564</v>
      </c>
      <c r="K550" s="6">
        <v>800</v>
      </c>
      <c r="L550" s="6"/>
      <c r="M550" s="6">
        <v>902136004</v>
      </c>
      <c r="N550" s="77" t="s">
        <v>534</v>
      </c>
      <c r="O550" s="6" t="s">
        <v>566</v>
      </c>
      <c r="P550" s="6" t="s">
        <v>563</v>
      </c>
      <c r="Q550" s="6" t="s">
        <v>565</v>
      </c>
      <c r="R550" s="6" t="s">
        <v>562</v>
      </c>
      <c r="S550" s="6">
        <v>800</v>
      </c>
      <c r="T550" s="6" t="s">
        <v>567</v>
      </c>
      <c r="U550" s="74">
        <v>402000008</v>
      </c>
      <c r="V550" s="72" t="s">
        <v>566</v>
      </c>
      <c r="W550" s="72" t="s">
        <v>563</v>
      </c>
      <c r="X550" s="72" t="s">
        <v>565</v>
      </c>
      <c r="Y550" s="72" t="s">
        <v>562</v>
      </c>
      <c r="Z550" s="73">
        <v>902</v>
      </c>
      <c r="AA550" s="41">
        <v>4</v>
      </c>
      <c r="AB550" s="41">
        <v>10</v>
      </c>
      <c r="AC550" s="42" t="s">
        <v>564</v>
      </c>
      <c r="AD550" s="73">
        <v>800</v>
      </c>
      <c r="AE550" s="43"/>
      <c r="AF550" s="44"/>
      <c r="AG550" s="45">
        <v>52</v>
      </c>
      <c r="AH550" s="44"/>
      <c r="AI550" s="45">
        <v>51</v>
      </c>
      <c r="AJ550" s="45">
        <v>51</v>
      </c>
      <c r="AK550" s="45">
        <v>50</v>
      </c>
      <c r="AL550" s="7">
        <v>600</v>
      </c>
      <c r="AM550" s="8"/>
    </row>
    <row r="551" spans="1:39" ht="110.25" customHeight="1" x14ac:dyDescent="0.2">
      <c r="A551" s="5"/>
      <c r="B551" s="76">
        <v>400000000</v>
      </c>
      <c r="C551" s="76">
        <v>402000000</v>
      </c>
      <c r="D551" s="76">
        <v>402000000</v>
      </c>
      <c r="E551" s="76">
        <v>402000000</v>
      </c>
      <c r="F551" s="77">
        <v>402000008</v>
      </c>
      <c r="G551" s="6">
        <v>902</v>
      </c>
      <c r="H551" s="6">
        <v>4</v>
      </c>
      <c r="I551" s="77">
        <v>12</v>
      </c>
      <c r="J551" s="4" t="s">
        <v>556</v>
      </c>
      <c r="K551" s="6">
        <v>600</v>
      </c>
      <c r="L551" s="6"/>
      <c r="M551" s="6">
        <v>902709001</v>
      </c>
      <c r="N551" s="77" t="s">
        <v>534</v>
      </c>
      <c r="O551" s="6" t="s">
        <v>560</v>
      </c>
      <c r="P551" s="6" t="s">
        <v>559</v>
      </c>
      <c r="Q551" s="6" t="s">
        <v>558</v>
      </c>
      <c r="R551" s="6" t="s">
        <v>557</v>
      </c>
      <c r="S551" s="6">
        <v>600</v>
      </c>
      <c r="T551" s="6" t="s">
        <v>561</v>
      </c>
      <c r="U551" s="74">
        <v>402000008</v>
      </c>
      <c r="V551" s="72" t="s">
        <v>560</v>
      </c>
      <c r="W551" s="72" t="s">
        <v>559</v>
      </c>
      <c r="X551" s="72" t="s">
        <v>558</v>
      </c>
      <c r="Y551" s="72" t="s">
        <v>557</v>
      </c>
      <c r="Z551" s="73">
        <v>902</v>
      </c>
      <c r="AA551" s="41">
        <v>4</v>
      </c>
      <c r="AB551" s="41">
        <v>12</v>
      </c>
      <c r="AC551" s="42" t="s">
        <v>556</v>
      </c>
      <c r="AD551" s="73">
        <v>600</v>
      </c>
      <c r="AE551" s="43"/>
      <c r="AF551" s="44"/>
      <c r="AG551" s="45">
        <v>15016.1</v>
      </c>
      <c r="AH551" s="44"/>
      <c r="AI551" s="45">
        <v>18475</v>
      </c>
      <c r="AJ551" s="45">
        <v>19184.8</v>
      </c>
      <c r="AK551" s="45">
        <v>19184.8</v>
      </c>
      <c r="AL551" s="7">
        <v>600</v>
      </c>
      <c r="AM551" s="8"/>
    </row>
    <row r="552" spans="1:39" ht="175.5" customHeight="1" x14ac:dyDescent="0.2">
      <c r="A552" s="5"/>
      <c r="B552" s="76">
        <v>400000000</v>
      </c>
      <c r="C552" s="76">
        <v>402000000</v>
      </c>
      <c r="D552" s="76">
        <v>402000000</v>
      </c>
      <c r="E552" s="76">
        <v>402000000</v>
      </c>
      <c r="F552" s="77">
        <v>402000008</v>
      </c>
      <c r="G552" s="6">
        <v>902</v>
      </c>
      <c r="H552" s="6">
        <v>12</v>
      </c>
      <c r="I552" s="77">
        <v>4</v>
      </c>
      <c r="J552" s="4" t="s">
        <v>546</v>
      </c>
      <c r="K552" s="6">
        <v>100</v>
      </c>
      <c r="L552" s="6"/>
      <c r="M552" s="6">
        <v>902666001</v>
      </c>
      <c r="N552" s="77" t="s">
        <v>534</v>
      </c>
      <c r="O552" s="6" t="s">
        <v>551</v>
      </c>
      <c r="P552" s="6" t="s">
        <v>554</v>
      </c>
      <c r="Q552" s="6" t="s">
        <v>553</v>
      </c>
      <c r="R552" s="6" t="s">
        <v>552</v>
      </c>
      <c r="S552" s="6">
        <v>100</v>
      </c>
      <c r="T552" s="6" t="s">
        <v>555</v>
      </c>
      <c r="U552" s="74">
        <v>402000008</v>
      </c>
      <c r="V552" s="72" t="s">
        <v>551</v>
      </c>
      <c r="W552" s="72" t="s">
        <v>554</v>
      </c>
      <c r="X552" s="72" t="s">
        <v>553</v>
      </c>
      <c r="Y552" s="72" t="s">
        <v>552</v>
      </c>
      <c r="Z552" s="73">
        <v>902</v>
      </c>
      <c r="AA552" s="41">
        <v>12</v>
      </c>
      <c r="AB552" s="41">
        <v>4</v>
      </c>
      <c r="AC552" s="42" t="s">
        <v>546</v>
      </c>
      <c r="AD552" s="73">
        <v>100</v>
      </c>
      <c r="AE552" s="43"/>
      <c r="AF552" s="44"/>
      <c r="AG552" s="45">
        <v>15053.7</v>
      </c>
      <c r="AH552" s="44"/>
      <c r="AI552" s="45">
        <v>18306.7</v>
      </c>
      <c r="AJ552" s="45">
        <v>20048.8</v>
      </c>
      <c r="AK552" s="45">
        <v>20048.8</v>
      </c>
      <c r="AL552" s="7">
        <v>600</v>
      </c>
      <c r="AM552" s="8"/>
    </row>
    <row r="553" spans="1:39" ht="133.5" customHeight="1" x14ac:dyDescent="0.2">
      <c r="A553" s="5"/>
      <c r="B553" s="76">
        <v>400000000</v>
      </c>
      <c r="C553" s="76">
        <v>402000000</v>
      </c>
      <c r="D553" s="76">
        <v>402000000</v>
      </c>
      <c r="E553" s="76">
        <v>402000000</v>
      </c>
      <c r="F553" s="77">
        <v>402000008</v>
      </c>
      <c r="G553" s="6">
        <v>902</v>
      </c>
      <c r="H553" s="6">
        <v>12</v>
      </c>
      <c r="I553" s="77">
        <v>4</v>
      </c>
      <c r="J553" s="4" t="s">
        <v>546</v>
      </c>
      <c r="K553" s="6">
        <v>200</v>
      </c>
      <c r="L553" s="6"/>
      <c r="M553" s="6">
        <v>902666002</v>
      </c>
      <c r="N553" s="77" t="s">
        <v>534</v>
      </c>
      <c r="O553" s="6" t="s">
        <v>551</v>
      </c>
      <c r="P553" s="6" t="s">
        <v>550</v>
      </c>
      <c r="Q553" s="6" t="s">
        <v>549</v>
      </c>
      <c r="R553" s="6" t="s">
        <v>548</v>
      </c>
      <c r="S553" s="6">
        <v>200</v>
      </c>
      <c r="T553" s="6" t="s">
        <v>547</v>
      </c>
      <c r="U553" s="74">
        <v>402000008</v>
      </c>
      <c r="V553" s="72" t="s">
        <v>551</v>
      </c>
      <c r="W553" s="72" t="s">
        <v>550</v>
      </c>
      <c r="X553" s="72" t="s">
        <v>549</v>
      </c>
      <c r="Y553" s="72" t="s">
        <v>548</v>
      </c>
      <c r="Z553" s="73">
        <v>902</v>
      </c>
      <c r="AA553" s="41">
        <v>12</v>
      </c>
      <c r="AB553" s="41">
        <v>4</v>
      </c>
      <c r="AC553" s="42" t="s">
        <v>546</v>
      </c>
      <c r="AD553" s="73">
        <v>200</v>
      </c>
      <c r="AE553" s="43"/>
      <c r="AF553" s="44"/>
      <c r="AG553" s="45">
        <v>2285.4</v>
      </c>
      <c r="AH553" s="44"/>
      <c r="AI553" s="45">
        <v>2285.4</v>
      </c>
      <c r="AJ553" s="45">
        <v>2121.4</v>
      </c>
      <c r="AK553" s="45">
        <v>2121.4</v>
      </c>
      <c r="AL553" s="7">
        <v>600</v>
      </c>
      <c r="AM553" s="8"/>
    </row>
    <row r="554" spans="1:39" ht="35.25" customHeight="1" x14ac:dyDescent="0.2">
      <c r="A554" s="5"/>
      <c r="B554" s="76">
        <v>400000000</v>
      </c>
      <c r="C554" s="76">
        <v>402000000</v>
      </c>
      <c r="D554" s="76">
        <v>402000000</v>
      </c>
      <c r="E554" s="76">
        <v>402000000</v>
      </c>
      <c r="F554" s="77">
        <v>402000008</v>
      </c>
      <c r="G554" s="6">
        <v>918</v>
      </c>
      <c r="H554" s="6">
        <v>4</v>
      </c>
      <c r="I554" s="77">
        <v>12</v>
      </c>
      <c r="J554" s="4" t="s">
        <v>541</v>
      </c>
      <c r="K554" s="6">
        <v>100</v>
      </c>
      <c r="L554" s="6"/>
      <c r="M554" s="6">
        <v>918173011</v>
      </c>
      <c r="N554" s="77" t="s">
        <v>534</v>
      </c>
      <c r="O554" s="6" t="s">
        <v>543</v>
      </c>
      <c r="P554" s="6" t="s">
        <v>22</v>
      </c>
      <c r="Q554" s="6" t="s">
        <v>22</v>
      </c>
      <c r="R554" s="6" t="s">
        <v>22</v>
      </c>
      <c r="S554" s="6">
        <v>100</v>
      </c>
      <c r="T554" s="6" t="s">
        <v>542</v>
      </c>
      <c r="U554" s="98">
        <v>402000008</v>
      </c>
      <c r="V554" s="93" t="s">
        <v>543</v>
      </c>
      <c r="W554" s="93" t="s">
        <v>2164</v>
      </c>
      <c r="X554" s="82" t="s">
        <v>2166</v>
      </c>
      <c r="Y554" s="82" t="s">
        <v>233</v>
      </c>
      <c r="Z554" s="80">
        <v>918</v>
      </c>
      <c r="AA554" s="41">
        <v>4</v>
      </c>
      <c r="AB554" s="41">
        <v>12</v>
      </c>
      <c r="AC554" s="42" t="s">
        <v>541</v>
      </c>
      <c r="AD554" s="73">
        <v>100</v>
      </c>
      <c r="AE554" s="43"/>
      <c r="AF554" s="44"/>
      <c r="AG554" s="45">
        <v>49680.9</v>
      </c>
      <c r="AH554" s="44"/>
      <c r="AI554" s="45">
        <v>99664.8</v>
      </c>
      <c r="AJ554" s="45">
        <v>109401</v>
      </c>
      <c r="AK554" s="45">
        <v>109401</v>
      </c>
      <c r="AL554" s="7">
        <v>600</v>
      </c>
      <c r="AM554" s="8"/>
    </row>
    <row r="555" spans="1:39" ht="31.5" customHeight="1" x14ac:dyDescent="0.2">
      <c r="A555" s="5"/>
      <c r="B555" s="76">
        <v>400000000</v>
      </c>
      <c r="C555" s="76">
        <v>402000000</v>
      </c>
      <c r="D555" s="76">
        <v>402000000</v>
      </c>
      <c r="E555" s="76">
        <v>402000000</v>
      </c>
      <c r="F555" s="77">
        <v>402000008</v>
      </c>
      <c r="G555" s="6">
        <v>918</v>
      </c>
      <c r="H555" s="6">
        <v>4</v>
      </c>
      <c r="I555" s="77">
        <v>12</v>
      </c>
      <c r="J555" s="4" t="s">
        <v>541</v>
      </c>
      <c r="K555" s="6">
        <v>200</v>
      </c>
      <c r="L555" s="6"/>
      <c r="M555" s="6">
        <v>918173012</v>
      </c>
      <c r="N555" s="77" t="s">
        <v>534</v>
      </c>
      <c r="O555" s="6" t="s">
        <v>543</v>
      </c>
      <c r="P555" s="6" t="s">
        <v>22</v>
      </c>
      <c r="Q555" s="6" t="s">
        <v>22</v>
      </c>
      <c r="R555" s="6" t="s">
        <v>22</v>
      </c>
      <c r="S555" s="6">
        <v>200</v>
      </c>
      <c r="T555" s="6" t="s">
        <v>542</v>
      </c>
      <c r="U555" s="98"/>
      <c r="V555" s="93"/>
      <c r="W555" s="93"/>
      <c r="X555" s="101"/>
      <c r="Y555" s="101"/>
      <c r="Z555" s="80"/>
      <c r="AA555" s="41">
        <v>4</v>
      </c>
      <c r="AB555" s="41">
        <v>12</v>
      </c>
      <c r="AC555" s="42" t="s">
        <v>541</v>
      </c>
      <c r="AD555" s="73">
        <v>200</v>
      </c>
      <c r="AE555" s="43"/>
      <c r="AF555" s="44"/>
      <c r="AG555" s="45">
        <v>3655</v>
      </c>
      <c r="AH555" s="44"/>
      <c r="AI555" s="45">
        <v>3545.7</v>
      </c>
      <c r="AJ555" s="45">
        <v>3226.4</v>
      </c>
      <c r="AK555" s="45">
        <v>3226.4</v>
      </c>
      <c r="AL555" s="7">
        <v>600</v>
      </c>
      <c r="AM555" s="8"/>
    </row>
    <row r="556" spans="1:39" ht="151.5" customHeight="1" x14ac:dyDescent="0.2">
      <c r="A556" s="5"/>
      <c r="B556" s="76">
        <v>400000000</v>
      </c>
      <c r="C556" s="76">
        <v>402000000</v>
      </c>
      <c r="D556" s="76">
        <v>402000000</v>
      </c>
      <c r="E556" s="76">
        <v>402000000</v>
      </c>
      <c r="F556" s="77">
        <v>402000008</v>
      </c>
      <c r="G556" s="6">
        <v>918</v>
      </c>
      <c r="H556" s="6">
        <v>4</v>
      </c>
      <c r="I556" s="77">
        <v>12</v>
      </c>
      <c r="J556" s="4" t="s">
        <v>541</v>
      </c>
      <c r="K556" s="6">
        <v>800</v>
      </c>
      <c r="L556" s="6"/>
      <c r="M556" s="6">
        <v>918173013</v>
      </c>
      <c r="N556" s="77" t="s">
        <v>534</v>
      </c>
      <c r="O556" s="6" t="s">
        <v>543</v>
      </c>
      <c r="P556" s="6" t="s">
        <v>22</v>
      </c>
      <c r="Q556" s="6" t="s">
        <v>22</v>
      </c>
      <c r="R556" s="6" t="s">
        <v>22</v>
      </c>
      <c r="S556" s="6">
        <v>800</v>
      </c>
      <c r="T556" s="6" t="s">
        <v>542</v>
      </c>
      <c r="U556" s="98"/>
      <c r="V556" s="93"/>
      <c r="W556" s="93"/>
      <c r="X556" s="83"/>
      <c r="Y556" s="83"/>
      <c r="Z556" s="80"/>
      <c r="AA556" s="41">
        <v>4</v>
      </c>
      <c r="AB556" s="41">
        <v>12</v>
      </c>
      <c r="AC556" s="42" t="s">
        <v>541</v>
      </c>
      <c r="AD556" s="73">
        <v>800</v>
      </c>
      <c r="AE556" s="43"/>
      <c r="AF556" s="44"/>
      <c r="AG556" s="45">
        <v>6825.6</v>
      </c>
      <c r="AH556" s="44"/>
      <c r="AI556" s="45">
        <v>45</v>
      </c>
      <c r="AJ556" s="45">
        <v>56.5</v>
      </c>
      <c r="AK556" s="45">
        <v>56.5</v>
      </c>
      <c r="AL556" s="7">
        <v>600</v>
      </c>
      <c r="AM556" s="8"/>
    </row>
    <row r="557" spans="1:39" ht="199.5" customHeight="1" x14ac:dyDescent="0.2">
      <c r="A557" s="5"/>
      <c r="B557" s="76">
        <v>400000000</v>
      </c>
      <c r="C557" s="76">
        <v>402000000</v>
      </c>
      <c r="D557" s="76">
        <v>402000000</v>
      </c>
      <c r="E557" s="76">
        <v>402000000</v>
      </c>
      <c r="F557" s="77">
        <v>402000008</v>
      </c>
      <c r="G557" s="6">
        <v>923</v>
      </c>
      <c r="H557" s="6">
        <v>5</v>
      </c>
      <c r="I557" s="77">
        <v>5</v>
      </c>
      <c r="J557" s="4" t="s">
        <v>528</v>
      </c>
      <c r="K557" s="6">
        <v>100</v>
      </c>
      <c r="L557" s="6"/>
      <c r="M557" s="6">
        <v>923298001</v>
      </c>
      <c r="N557" s="77" t="s">
        <v>534</v>
      </c>
      <c r="O557" s="6" t="s">
        <v>532</v>
      </c>
      <c r="P557" s="6" t="s">
        <v>539</v>
      </c>
      <c r="Q557" s="6" t="s">
        <v>538</v>
      </c>
      <c r="R557" s="6" t="s">
        <v>537</v>
      </c>
      <c r="S557" s="6">
        <v>100</v>
      </c>
      <c r="T557" s="6" t="s">
        <v>540</v>
      </c>
      <c r="U557" s="74">
        <v>402000008</v>
      </c>
      <c r="V557" s="72" t="s">
        <v>532</v>
      </c>
      <c r="W557" s="72" t="s">
        <v>2163</v>
      </c>
      <c r="X557" s="72" t="s">
        <v>2165</v>
      </c>
      <c r="Y557" s="72" t="s">
        <v>537</v>
      </c>
      <c r="Z557" s="73">
        <v>923</v>
      </c>
      <c r="AA557" s="41">
        <v>5</v>
      </c>
      <c r="AB557" s="41">
        <v>5</v>
      </c>
      <c r="AC557" s="42" t="s">
        <v>528</v>
      </c>
      <c r="AD557" s="73">
        <v>100</v>
      </c>
      <c r="AE557" s="43"/>
      <c r="AF557" s="44"/>
      <c r="AG557" s="45">
        <v>9586.2999999999993</v>
      </c>
      <c r="AH557" s="44"/>
      <c r="AI557" s="45">
        <v>26518.2</v>
      </c>
      <c r="AJ557" s="45">
        <v>27275.9</v>
      </c>
      <c r="AK557" s="45">
        <v>27275.9</v>
      </c>
      <c r="AL557" s="7">
        <v>600</v>
      </c>
      <c r="AM557" s="8"/>
    </row>
    <row r="558" spans="1:39" ht="161.25" customHeight="1" x14ac:dyDescent="0.2">
      <c r="A558" s="5"/>
      <c r="B558" s="76">
        <v>400000000</v>
      </c>
      <c r="C558" s="76">
        <v>402000000</v>
      </c>
      <c r="D558" s="76">
        <v>402000000</v>
      </c>
      <c r="E558" s="76">
        <v>402000000</v>
      </c>
      <c r="F558" s="77">
        <v>402000008</v>
      </c>
      <c r="G558" s="6">
        <v>923</v>
      </c>
      <c r="H558" s="6">
        <v>5</v>
      </c>
      <c r="I558" s="77">
        <v>5</v>
      </c>
      <c r="J558" s="4" t="s">
        <v>528</v>
      </c>
      <c r="K558" s="6">
        <v>200</v>
      </c>
      <c r="L558" s="6"/>
      <c r="M558" s="6">
        <v>923298002</v>
      </c>
      <c r="N558" s="77" t="s">
        <v>534</v>
      </c>
      <c r="O558" s="6" t="s">
        <v>532</v>
      </c>
      <c r="P558" s="6" t="s">
        <v>531</v>
      </c>
      <c r="Q558" s="6" t="s">
        <v>535</v>
      </c>
      <c r="R558" s="6" t="s">
        <v>529</v>
      </c>
      <c r="S558" s="6">
        <v>200</v>
      </c>
      <c r="T558" s="6" t="s">
        <v>536</v>
      </c>
      <c r="U558" s="74">
        <v>402000008</v>
      </c>
      <c r="V558" s="72" t="s">
        <v>532</v>
      </c>
      <c r="W558" s="72" t="s">
        <v>531</v>
      </c>
      <c r="X558" s="72" t="s">
        <v>535</v>
      </c>
      <c r="Y558" s="72" t="s">
        <v>529</v>
      </c>
      <c r="Z558" s="73">
        <v>923</v>
      </c>
      <c r="AA558" s="41">
        <v>5</v>
      </c>
      <c r="AB558" s="41">
        <v>5</v>
      </c>
      <c r="AC558" s="42" t="s">
        <v>528</v>
      </c>
      <c r="AD558" s="73">
        <v>200</v>
      </c>
      <c r="AE558" s="43"/>
      <c r="AF558" s="44"/>
      <c r="AG558" s="45">
        <v>1452.1</v>
      </c>
      <c r="AH558" s="44"/>
      <c r="AI558" s="45">
        <v>4624.7</v>
      </c>
      <c r="AJ558" s="45">
        <v>6727.5</v>
      </c>
      <c r="AK558" s="45">
        <v>6727.5</v>
      </c>
      <c r="AL558" s="7">
        <v>600</v>
      </c>
      <c r="AM558" s="8"/>
    </row>
    <row r="559" spans="1:39" ht="164.25" customHeight="1" x14ac:dyDescent="0.2">
      <c r="A559" s="5"/>
      <c r="B559" s="76">
        <v>400000000</v>
      </c>
      <c r="C559" s="76">
        <v>402000000</v>
      </c>
      <c r="D559" s="76">
        <v>402000000</v>
      </c>
      <c r="E559" s="76">
        <v>402000000</v>
      </c>
      <c r="F559" s="77">
        <v>402000008</v>
      </c>
      <c r="G559" s="6">
        <v>923</v>
      </c>
      <c r="H559" s="6">
        <v>5</v>
      </c>
      <c r="I559" s="77">
        <v>5</v>
      </c>
      <c r="J559" s="4" t="s">
        <v>528</v>
      </c>
      <c r="K559" s="6">
        <v>800</v>
      </c>
      <c r="L559" s="6"/>
      <c r="M559" s="6">
        <v>923298003</v>
      </c>
      <c r="N559" s="77" t="s">
        <v>534</v>
      </c>
      <c r="O559" s="6" t="s">
        <v>532</v>
      </c>
      <c r="P559" s="6" t="s">
        <v>531</v>
      </c>
      <c r="Q559" s="6" t="s">
        <v>530</v>
      </c>
      <c r="R559" s="6" t="s">
        <v>529</v>
      </c>
      <c r="S559" s="6">
        <v>800</v>
      </c>
      <c r="T559" s="6" t="s">
        <v>533</v>
      </c>
      <c r="U559" s="74">
        <v>402000008</v>
      </c>
      <c r="V559" s="72" t="s">
        <v>532</v>
      </c>
      <c r="W559" s="72" t="s">
        <v>531</v>
      </c>
      <c r="X559" s="72" t="s">
        <v>530</v>
      </c>
      <c r="Y559" s="72" t="s">
        <v>529</v>
      </c>
      <c r="Z559" s="73">
        <v>923</v>
      </c>
      <c r="AA559" s="41">
        <v>5</v>
      </c>
      <c r="AB559" s="41">
        <v>5</v>
      </c>
      <c r="AC559" s="42" t="s">
        <v>528</v>
      </c>
      <c r="AD559" s="73">
        <v>800</v>
      </c>
      <c r="AE559" s="43"/>
      <c r="AF559" s="44"/>
      <c r="AG559" s="45">
        <v>1058.5999999999999</v>
      </c>
      <c r="AH559" s="44"/>
      <c r="AI559" s="45">
        <v>1042</v>
      </c>
      <c r="AJ559" s="45">
        <v>1027</v>
      </c>
      <c r="AK559" s="45">
        <v>1027</v>
      </c>
      <c r="AL559" s="7">
        <v>600</v>
      </c>
      <c r="AM559" s="8"/>
    </row>
    <row r="560" spans="1:39" ht="150" customHeight="1" x14ac:dyDescent="0.2">
      <c r="A560" s="5"/>
      <c r="B560" s="94">
        <v>402000013</v>
      </c>
      <c r="C560" s="94"/>
      <c r="D560" s="94"/>
      <c r="E560" s="94"/>
      <c r="F560" s="94"/>
      <c r="G560" s="26">
        <v>922</v>
      </c>
      <c r="H560" s="95"/>
      <c r="I560" s="95"/>
      <c r="J560" s="95"/>
      <c r="K560" s="95"/>
      <c r="L560" s="95"/>
      <c r="M560" s="95"/>
      <c r="N560" s="27" t="s">
        <v>512</v>
      </c>
      <c r="O560" s="6" t="s">
        <v>511</v>
      </c>
      <c r="P560" s="6" t="s">
        <v>510</v>
      </c>
      <c r="Q560" s="6" t="s">
        <v>509</v>
      </c>
      <c r="R560" s="6" t="s">
        <v>508</v>
      </c>
      <c r="S560" s="6">
        <v>0</v>
      </c>
      <c r="T560" s="28"/>
      <c r="U560" s="37" t="s">
        <v>527</v>
      </c>
      <c r="V560" s="60" t="s">
        <v>512</v>
      </c>
      <c r="W560" s="60" t="s">
        <v>22</v>
      </c>
      <c r="X560" s="60" t="s">
        <v>22</v>
      </c>
      <c r="Y560" s="60" t="s">
        <v>22</v>
      </c>
      <c r="Z560" s="38" t="s">
        <v>22</v>
      </c>
      <c r="AA560" s="39" t="s">
        <v>22</v>
      </c>
      <c r="AB560" s="39" t="s">
        <v>22</v>
      </c>
      <c r="AC560" s="40" t="s">
        <v>22</v>
      </c>
      <c r="AD560" s="38" t="s">
        <v>22</v>
      </c>
      <c r="AE560" s="96"/>
      <c r="AF560" s="97"/>
      <c r="AG560" s="34">
        <v>6462.8</v>
      </c>
      <c r="AH560" s="35"/>
      <c r="AI560" s="36">
        <f>6677.8</f>
        <v>6677.8</v>
      </c>
      <c r="AJ560" s="36">
        <f>6861.6-3802.5-3001.2-57.9</f>
        <v>5.4711790653527714E-13</v>
      </c>
      <c r="AK560" s="34">
        <f>42361.6-3802.5-3001.2-57.9-35500</f>
        <v>0</v>
      </c>
      <c r="AL560" s="10" t="s">
        <v>22</v>
      </c>
      <c r="AM560" s="8"/>
    </row>
    <row r="561" spans="1:39" ht="123.75" customHeight="1" x14ac:dyDescent="0.2">
      <c r="A561" s="5"/>
      <c r="B561" s="76">
        <v>400000000</v>
      </c>
      <c r="C561" s="76">
        <v>402000000</v>
      </c>
      <c r="D561" s="76">
        <v>402000000</v>
      </c>
      <c r="E561" s="76">
        <v>402000000</v>
      </c>
      <c r="F561" s="77">
        <v>402000013</v>
      </c>
      <c r="G561" s="6">
        <v>922</v>
      </c>
      <c r="H561" s="6">
        <v>1</v>
      </c>
      <c r="I561" s="77">
        <v>7</v>
      </c>
      <c r="J561" s="4" t="s">
        <v>523</v>
      </c>
      <c r="K561" s="6">
        <v>100</v>
      </c>
      <c r="L561" s="6"/>
      <c r="M561" s="6">
        <v>922182001</v>
      </c>
      <c r="N561" s="77" t="s">
        <v>512</v>
      </c>
      <c r="O561" s="6" t="s">
        <v>525</v>
      </c>
      <c r="P561" s="6" t="s">
        <v>521</v>
      </c>
      <c r="Q561" s="6" t="s">
        <v>524</v>
      </c>
      <c r="R561" s="6" t="s">
        <v>519</v>
      </c>
      <c r="S561" s="6">
        <v>100</v>
      </c>
      <c r="T561" s="6" t="s">
        <v>526</v>
      </c>
      <c r="U561" s="74">
        <v>402000013</v>
      </c>
      <c r="V561" s="72" t="s">
        <v>525</v>
      </c>
      <c r="W561" s="72" t="s">
        <v>521</v>
      </c>
      <c r="X561" s="72" t="s">
        <v>524</v>
      </c>
      <c r="Y561" s="72" t="s">
        <v>519</v>
      </c>
      <c r="Z561" s="73">
        <v>922</v>
      </c>
      <c r="AA561" s="41">
        <v>1</v>
      </c>
      <c r="AB561" s="41">
        <v>7</v>
      </c>
      <c r="AC561" s="42" t="s">
        <v>523</v>
      </c>
      <c r="AD561" s="73">
        <v>100</v>
      </c>
      <c r="AE561" s="43"/>
      <c r="AF561" s="44"/>
      <c r="AG561" s="45">
        <v>3550.3</v>
      </c>
      <c r="AH561" s="44"/>
      <c r="AI561" s="45">
        <v>3692.6</v>
      </c>
      <c r="AJ561" s="45">
        <v>0</v>
      </c>
      <c r="AK561" s="45">
        <v>0</v>
      </c>
      <c r="AL561" s="7">
        <v>600</v>
      </c>
      <c r="AM561" s="8"/>
    </row>
    <row r="562" spans="1:39" ht="120.75" customHeight="1" x14ac:dyDescent="0.2">
      <c r="A562" s="5"/>
      <c r="B562" s="76">
        <v>400000000</v>
      </c>
      <c r="C562" s="76">
        <v>402000000</v>
      </c>
      <c r="D562" s="76">
        <v>402000000</v>
      </c>
      <c r="E562" s="76">
        <v>402000000</v>
      </c>
      <c r="F562" s="77">
        <v>402000013</v>
      </c>
      <c r="G562" s="6">
        <v>922</v>
      </c>
      <c r="H562" s="6">
        <v>1</v>
      </c>
      <c r="I562" s="77">
        <v>7</v>
      </c>
      <c r="J562" s="4" t="s">
        <v>515</v>
      </c>
      <c r="K562" s="6">
        <v>100</v>
      </c>
      <c r="L562" s="6"/>
      <c r="M562" s="6">
        <v>922183001</v>
      </c>
      <c r="N562" s="77" t="s">
        <v>512</v>
      </c>
      <c r="O562" s="6" t="s">
        <v>518</v>
      </c>
      <c r="P562" s="6" t="s">
        <v>521</v>
      </c>
      <c r="Q562" s="6" t="s">
        <v>520</v>
      </c>
      <c r="R562" s="6" t="s">
        <v>519</v>
      </c>
      <c r="S562" s="6">
        <v>100</v>
      </c>
      <c r="T562" s="6" t="s">
        <v>522</v>
      </c>
      <c r="U562" s="74">
        <v>402000013</v>
      </c>
      <c r="V562" s="72" t="s">
        <v>518</v>
      </c>
      <c r="W562" s="72" t="s">
        <v>521</v>
      </c>
      <c r="X562" s="72" t="s">
        <v>520</v>
      </c>
      <c r="Y562" s="72" t="s">
        <v>519</v>
      </c>
      <c r="Z562" s="73">
        <v>922</v>
      </c>
      <c r="AA562" s="41">
        <v>1</v>
      </c>
      <c r="AB562" s="41">
        <v>7</v>
      </c>
      <c r="AC562" s="42" t="s">
        <v>515</v>
      </c>
      <c r="AD562" s="73">
        <v>100</v>
      </c>
      <c r="AE562" s="43"/>
      <c r="AF562" s="44"/>
      <c r="AG562" s="45">
        <v>2451.8000000000002</v>
      </c>
      <c r="AH562" s="44"/>
      <c r="AI562" s="45">
        <v>2547.6</v>
      </c>
      <c r="AJ562" s="45">
        <v>0</v>
      </c>
      <c r="AK562" s="45">
        <v>0</v>
      </c>
      <c r="AL562" s="7">
        <v>600</v>
      </c>
      <c r="AM562" s="8"/>
    </row>
    <row r="563" spans="1:39" ht="22.5" customHeight="1" x14ac:dyDescent="0.2">
      <c r="A563" s="5"/>
      <c r="B563" s="76">
        <v>400000000</v>
      </c>
      <c r="C563" s="76">
        <v>402000000</v>
      </c>
      <c r="D563" s="76">
        <v>402000000</v>
      </c>
      <c r="E563" s="76">
        <v>402000000</v>
      </c>
      <c r="F563" s="77">
        <v>402000013</v>
      </c>
      <c r="G563" s="6">
        <v>922</v>
      </c>
      <c r="H563" s="6">
        <v>1</v>
      </c>
      <c r="I563" s="77">
        <v>7</v>
      </c>
      <c r="J563" s="4" t="s">
        <v>515</v>
      </c>
      <c r="K563" s="6">
        <v>200</v>
      </c>
      <c r="L563" s="6"/>
      <c r="M563" s="6">
        <v>922183002</v>
      </c>
      <c r="N563" s="77" t="s">
        <v>512</v>
      </c>
      <c r="O563" s="6" t="s">
        <v>518</v>
      </c>
      <c r="P563" s="6" t="s">
        <v>510</v>
      </c>
      <c r="Q563" s="6" t="s">
        <v>517</v>
      </c>
      <c r="R563" s="6" t="s">
        <v>508</v>
      </c>
      <c r="S563" s="6">
        <v>200</v>
      </c>
      <c r="T563" s="6" t="s">
        <v>516</v>
      </c>
      <c r="U563" s="98">
        <v>402000013</v>
      </c>
      <c r="V563" s="93" t="s">
        <v>518</v>
      </c>
      <c r="W563" s="93" t="s">
        <v>510</v>
      </c>
      <c r="X563" s="93" t="s">
        <v>517</v>
      </c>
      <c r="Y563" s="93" t="s">
        <v>508</v>
      </c>
      <c r="Z563" s="80">
        <v>922</v>
      </c>
      <c r="AA563" s="41">
        <v>1</v>
      </c>
      <c r="AB563" s="41">
        <v>7</v>
      </c>
      <c r="AC563" s="42" t="s">
        <v>515</v>
      </c>
      <c r="AD563" s="73">
        <v>200</v>
      </c>
      <c r="AE563" s="43"/>
      <c r="AF563" s="44"/>
      <c r="AG563" s="45">
        <v>402.8</v>
      </c>
      <c r="AH563" s="44"/>
      <c r="AI563" s="45">
        <v>321.7</v>
      </c>
      <c r="AJ563" s="45">
        <v>0</v>
      </c>
      <c r="AK563" s="45">
        <v>0</v>
      </c>
      <c r="AL563" s="7">
        <v>600</v>
      </c>
      <c r="AM563" s="8"/>
    </row>
    <row r="564" spans="1:39" ht="22.5" customHeight="1" x14ac:dyDescent="0.2">
      <c r="A564" s="5"/>
      <c r="B564" s="76">
        <v>400000000</v>
      </c>
      <c r="C564" s="76">
        <v>402000000</v>
      </c>
      <c r="D564" s="76">
        <v>402000000</v>
      </c>
      <c r="E564" s="76">
        <v>402000000</v>
      </c>
      <c r="F564" s="77">
        <v>402000013</v>
      </c>
      <c r="G564" s="6">
        <v>922</v>
      </c>
      <c r="H564" s="6">
        <v>1</v>
      </c>
      <c r="I564" s="77">
        <v>7</v>
      </c>
      <c r="J564" s="4" t="s">
        <v>515</v>
      </c>
      <c r="K564" s="6">
        <v>200</v>
      </c>
      <c r="L564" s="6"/>
      <c r="M564" s="6">
        <v>922183003</v>
      </c>
      <c r="N564" s="77" t="s">
        <v>512</v>
      </c>
      <c r="O564" s="6" t="s">
        <v>518</v>
      </c>
      <c r="P564" s="6" t="s">
        <v>510</v>
      </c>
      <c r="Q564" s="6" t="s">
        <v>517</v>
      </c>
      <c r="R564" s="6" t="s">
        <v>508</v>
      </c>
      <c r="S564" s="6">
        <v>200</v>
      </c>
      <c r="T564" s="6" t="s">
        <v>516</v>
      </c>
      <c r="U564" s="98"/>
      <c r="V564" s="93"/>
      <c r="W564" s="93"/>
      <c r="X564" s="93"/>
      <c r="Y564" s="93"/>
      <c r="Z564" s="80"/>
      <c r="AA564" s="41">
        <v>1</v>
      </c>
      <c r="AB564" s="41">
        <v>7</v>
      </c>
      <c r="AC564" s="42" t="s">
        <v>515</v>
      </c>
      <c r="AD564" s="73">
        <v>200</v>
      </c>
      <c r="AE564" s="43"/>
      <c r="AF564" s="44"/>
      <c r="AG564" s="45">
        <v>0</v>
      </c>
      <c r="AH564" s="44"/>
      <c r="AI564" s="45">
        <v>58</v>
      </c>
      <c r="AJ564" s="45">
        <v>0</v>
      </c>
      <c r="AK564" s="45">
        <v>0</v>
      </c>
      <c r="AL564" s="7">
        <v>600</v>
      </c>
      <c r="AM564" s="8"/>
    </row>
    <row r="565" spans="1:39" ht="69.75" customHeight="1" x14ac:dyDescent="0.2">
      <c r="A565" s="5"/>
      <c r="B565" s="76">
        <v>400000000</v>
      </c>
      <c r="C565" s="76">
        <v>402000000</v>
      </c>
      <c r="D565" s="76">
        <v>402000000</v>
      </c>
      <c r="E565" s="76">
        <v>402000000</v>
      </c>
      <c r="F565" s="77">
        <v>402000013</v>
      </c>
      <c r="G565" s="6">
        <v>922</v>
      </c>
      <c r="H565" s="6">
        <v>1</v>
      </c>
      <c r="I565" s="77">
        <v>7</v>
      </c>
      <c r="J565" s="4" t="s">
        <v>507</v>
      </c>
      <c r="K565" s="6">
        <v>200</v>
      </c>
      <c r="L565" s="6"/>
      <c r="M565" s="6">
        <v>922597001</v>
      </c>
      <c r="N565" s="77" t="s">
        <v>512</v>
      </c>
      <c r="O565" s="6" t="s">
        <v>513</v>
      </c>
      <c r="P565" s="6" t="s">
        <v>510</v>
      </c>
      <c r="Q565" s="6" t="s">
        <v>509</v>
      </c>
      <c r="R565" s="6" t="s">
        <v>508</v>
      </c>
      <c r="S565" s="6">
        <v>200</v>
      </c>
      <c r="T565" s="6" t="s">
        <v>514</v>
      </c>
      <c r="U565" s="74">
        <v>402000013</v>
      </c>
      <c r="V565" s="72" t="s">
        <v>513</v>
      </c>
      <c r="W565" s="72" t="s">
        <v>510</v>
      </c>
      <c r="X565" s="72" t="s">
        <v>509</v>
      </c>
      <c r="Y565" s="72" t="s">
        <v>508</v>
      </c>
      <c r="Z565" s="73">
        <v>922</v>
      </c>
      <c r="AA565" s="41">
        <v>1</v>
      </c>
      <c r="AB565" s="41">
        <v>7</v>
      </c>
      <c r="AC565" s="42" t="s">
        <v>507</v>
      </c>
      <c r="AD565" s="73">
        <v>200</v>
      </c>
      <c r="AE565" s="43"/>
      <c r="AF565" s="44"/>
      <c r="AG565" s="45">
        <v>57.9</v>
      </c>
      <c r="AH565" s="44"/>
      <c r="AI565" s="45">
        <v>57.9</v>
      </c>
      <c r="AJ565" s="45">
        <v>0</v>
      </c>
      <c r="AK565" s="45">
        <v>0</v>
      </c>
      <c r="AL565" s="7">
        <v>600</v>
      </c>
      <c r="AM565" s="8"/>
    </row>
    <row r="566" spans="1:39" ht="71.25" customHeight="1" x14ac:dyDescent="0.2">
      <c r="A566" s="5"/>
      <c r="B566" s="94">
        <v>402000015</v>
      </c>
      <c r="C566" s="94"/>
      <c r="D566" s="94"/>
      <c r="E566" s="94"/>
      <c r="F566" s="94"/>
      <c r="G566" s="26">
        <v>902</v>
      </c>
      <c r="H566" s="95"/>
      <c r="I566" s="95"/>
      <c r="J566" s="95"/>
      <c r="K566" s="95"/>
      <c r="L566" s="95"/>
      <c r="M566" s="95"/>
      <c r="N566" s="27" t="s">
        <v>505</v>
      </c>
      <c r="O566" s="6" t="s">
        <v>503</v>
      </c>
      <c r="P566" s="6" t="s">
        <v>502</v>
      </c>
      <c r="Q566" s="6" t="s">
        <v>501</v>
      </c>
      <c r="R566" s="6" t="s">
        <v>500</v>
      </c>
      <c r="S566" s="6">
        <v>200</v>
      </c>
      <c r="T566" s="28"/>
      <c r="U566" s="37" t="s">
        <v>506</v>
      </c>
      <c r="V566" s="60" t="s">
        <v>505</v>
      </c>
      <c r="W566" s="60" t="s">
        <v>22</v>
      </c>
      <c r="X566" s="60" t="s">
        <v>22</v>
      </c>
      <c r="Y566" s="60" t="s">
        <v>22</v>
      </c>
      <c r="Z566" s="38" t="s">
        <v>22</v>
      </c>
      <c r="AA566" s="39" t="s">
        <v>22</v>
      </c>
      <c r="AB566" s="39" t="s">
        <v>22</v>
      </c>
      <c r="AC566" s="40" t="s">
        <v>22</v>
      </c>
      <c r="AD566" s="38" t="s">
        <v>22</v>
      </c>
      <c r="AE566" s="96"/>
      <c r="AF566" s="97"/>
      <c r="AG566" s="34">
        <v>8970</v>
      </c>
      <c r="AH566" s="35"/>
      <c r="AI566" s="36">
        <f>21375-5932</f>
        <v>15443</v>
      </c>
      <c r="AJ566" s="36">
        <v>0</v>
      </c>
      <c r="AK566" s="34">
        <v>0</v>
      </c>
      <c r="AL566" s="10" t="s">
        <v>22</v>
      </c>
      <c r="AM566" s="8"/>
    </row>
    <row r="567" spans="1:39" ht="156" customHeight="1" x14ac:dyDescent="0.2">
      <c r="A567" s="5"/>
      <c r="B567" s="76">
        <v>400000000</v>
      </c>
      <c r="C567" s="76">
        <v>402000000</v>
      </c>
      <c r="D567" s="76">
        <v>402000000</v>
      </c>
      <c r="E567" s="76">
        <v>402000000</v>
      </c>
      <c r="F567" s="77">
        <v>402000015</v>
      </c>
      <c r="G567" s="6">
        <v>902</v>
      </c>
      <c r="H567" s="6">
        <v>1</v>
      </c>
      <c r="I567" s="77">
        <v>13</v>
      </c>
      <c r="J567" s="4" t="s">
        <v>499</v>
      </c>
      <c r="K567" s="6">
        <v>200</v>
      </c>
      <c r="L567" s="6"/>
      <c r="M567" s="6">
        <v>902707001</v>
      </c>
      <c r="N567" s="77" t="s">
        <v>505</v>
      </c>
      <c r="O567" s="6" t="s">
        <v>503</v>
      </c>
      <c r="P567" s="6" t="s">
        <v>502</v>
      </c>
      <c r="Q567" s="6" t="s">
        <v>501</v>
      </c>
      <c r="R567" s="6" t="s">
        <v>500</v>
      </c>
      <c r="S567" s="6">
        <v>200</v>
      </c>
      <c r="T567" s="6" t="s">
        <v>504</v>
      </c>
      <c r="U567" s="74">
        <v>402000015</v>
      </c>
      <c r="V567" s="72" t="s">
        <v>503</v>
      </c>
      <c r="W567" s="72" t="s">
        <v>502</v>
      </c>
      <c r="X567" s="72" t="s">
        <v>501</v>
      </c>
      <c r="Y567" s="72" t="s">
        <v>500</v>
      </c>
      <c r="Z567" s="73">
        <v>902</v>
      </c>
      <c r="AA567" s="41">
        <v>1</v>
      </c>
      <c r="AB567" s="41">
        <v>13</v>
      </c>
      <c r="AC567" s="42" t="s">
        <v>499</v>
      </c>
      <c r="AD567" s="73">
        <v>200</v>
      </c>
      <c r="AE567" s="43"/>
      <c r="AF567" s="44"/>
      <c r="AG567" s="45">
        <v>8970</v>
      </c>
      <c r="AH567" s="44"/>
      <c r="AI567" s="45">
        <f>21375-5932</f>
        <v>15443</v>
      </c>
      <c r="AJ567" s="45">
        <v>0</v>
      </c>
      <c r="AK567" s="45">
        <v>0</v>
      </c>
      <c r="AL567" s="7">
        <v>600</v>
      </c>
      <c r="AM567" s="8"/>
    </row>
    <row r="568" spans="1:39" ht="157.5" customHeight="1" x14ac:dyDescent="0.2">
      <c r="A568" s="5"/>
      <c r="B568" s="94">
        <v>402000017</v>
      </c>
      <c r="C568" s="94"/>
      <c r="D568" s="94"/>
      <c r="E568" s="94"/>
      <c r="F568" s="94"/>
      <c r="G568" s="26">
        <v>991</v>
      </c>
      <c r="H568" s="95"/>
      <c r="I568" s="95"/>
      <c r="J568" s="95"/>
      <c r="K568" s="95"/>
      <c r="L568" s="95"/>
      <c r="M568" s="95"/>
      <c r="N568" s="27" t="s">
        <v>491</v>
      </c>
      <c r="O568" s="6" t="s">
        <v>489</v>
      </c>
      <c r="P568" s="6" t="s">
        <v>488</v>
      </c>
      <c r="Q568" s="6" t="s">
        <v>487</v>
      </c>
      <c r="R568" s="6" t="s">
        <v>486</v>
      </c>
      <c r="S568" s="6">
        <v>200</v>
      </c>
      <c r="T568" s="28"/>
      <c r="U568" s="37" t="s">
        <v>498</v>
      </c>
      <c r="V568" s="60" t="s">
        <v>491</v>
      </c>
      <c r="W568" s="60" t="s">
        <v>22</v>
      </c>
      <c r="X568" s="60" t="s">
        <v>22</v>
      </c>
      <c r="Y568" s="60" t="s">
        <v>22</v>
      </c>
      <c r="Z568" s="38" t="s">
        <v>22</v>
      </c>
      <c r="AA568" s="39" t="s">
        <v>22</v>
      </c>
      <c r="AB568" s="39" t="s">
        <v>22</v>
      </c>
      <c r="AC568" s="40" t="s">
        <v>22</v>
      </c>
      <c r="AD568" s="38" t="s">
        <v>22</v>
      </c>
      <c r="AE568" s="96"/>
      <c r="AF568" s="97"/>
      <c r="AG568" s="34">
        <v>65550</v>
      </c>
      <c r="AH568" s="35"/>
      <c r="AI568" s="36">
        <v>29550</v>
      </c>
      <c r="AJ568" s="36">
        <v>29550</v>
      </c>
      <c r="AK568" s="34">
        <v>29550</v>
      </c>
      <c r="AL568" s="10" t="s">
        <v>22</v>
      </c>
      <c r="AM568" s="8"/>
    </row>
    <row r="569" spans="1:39" ht="165.75" customHeight="1" x14ac:dyDescent="0.2">
      <c r="A569" s="5"/>
      <c r="B569" s="76">
        <v>400000000</v>
      </c>
      <c r="C569" s="76">
        <v>402000000</v>
      </c>
      <c r="D569" s="76">
        <v>402000000</v>
      </c>
      <c r="E569" s="76">
        <v>402000000</v>
      </c>
      <c r="F569" s="77">
        <v>402000017</v>
      </c>
      <c r="G569" s="6">
        <v>902</v>
      </c>
      <c r="H569" s="6">
        <v>12</v>
      </c>
      <c r="I569" s="77">
        <v>4</v>
      </c>
      <c r="J569" s="4" t="s">
        <v>492</v>
      </c>
      <c r="K569" s="6">
        <v>200</v>
      </c>
      <c r="L569" s="6"/>
      <c r="M569" s="6">
        <v>902111001</v>
      </c>
      <c r="N569" s="77" t="s">
        <v>491</v>
      </c>
      <c r="O569" s="6" t="s">
        <v>496</v>
      </c>
      <c r="P569" s="6" t="s">
        <v>495</v>
      </c>
      <c r="Q569" s="6" t="s">
        <v>494</v>
      </c>
      <c r="R569" s="6" t="s">
        <v>493</v>
      </c>
      <c r="S569" s="6">
        <v>200</v>
      </c>
      <c r="T569" s="6" t="s">
        <v>497</v>
      </c>
      <c r="U569" s="74">
        <v>402000017</v>
      </c>
      <c r="V569" s="72" t="s">
        <v>496</v>
      </c>
      <c r="W569" s="72" t="s">
        <v>495</v>
      </c>
      <c r="X569" s="72" t="s">
        <v>494</v>
      </c>
      <c r="Y569" s="72" t="s">
        <v>493</v>
      </c>
      <c r="Z569" s="73">
        <v>902</v>
      </c>
      <c r="AA569" s="41">
        <v>12</v>
      </c>
      <c r="AB569" s="41">
        <v>4</v>
      </c>
      <c r="AC569" s="42" t="s">
        <v>492</v>
      </c>
      <c r="AD569" s="73">
        <v>200</v>
      </c>
      <c r="AE569" s="43"/>
      <c r="AF569" s="44"/>
      <c r="AG569" s="45">
        <v>63075</v>
      </c>
      <c r="AH569" s="44"/>
      <c r="AI569" s="45">
        <v>27075</v>
      </c>
      <c r="AJ569" s="45">
        <v>27075</v>
      </c>
      <c r="AK569" s="45">
        <v>27075</v>
      </c>
      <c r="AL569" s="7">
        <v>600</v>
      </c>
      <c r="AM569" s="8"/>
    </row>
    <row r="570" spans="1:39" ht="112.5" customHeight="1" x14ac:dyDescent="0.2">
      <c r="A570" s="5"/>
      <c r="B570" s="76">
        <v>400000000</v>
      </c>
      <c r="C570" s="76">
        <v>402000000</v>
      </c>
      <c r="D570" s="76">
        <v>402000000</v>
      </c>
      <c r="E570" s="76">
        <v>402000000</v>
      </c>
      <c r="F570" s="77">
        <v>402000017</v>
      </c>
      <c r="G570" s="6">
        <v>991</v>
      </c>
      <c r="H570" s="6">
        <v>12</v>
      </c>
      <c r="I570" s="77">
        <v>4</v>
      </c>
      <c r="J570" s="4" t="s">
        <v>485</v>
      </c>
      <c r="K570" s="6">
        <v>200</v>
      </c>
      <c r="L570" s="6"/>
      <c r="M570" s="6">
        <v>991101333</v>
      </c>
      <c r="N570" s="77" t="s">
        <v>491</v>
      </c>
      <c r="O570" s="6" t="s">
        <v>489</v>
      </c>
      <c r="P570" s="6" t="s">
        <v>488</v>
      </c>
      <c r="Q570" s="6" t="s">
        <v>487</v>
      </c>
      <c r="R570" s="6" t="s">
        <v>486</v>
      </c>
      <c r="S570" s="6">
        <v>200</v>
      </c>
      <c r="T570" s="6" t="s">
        <v>490</v>
      </c>
      <c r="U570" s="74">
        <v>402000017</v>
      </c>
      <c r="V570" s="72" t="s">
        <v>489</v>
      </c>
      <c r="W570" s="72" t="s">
        <v>488</v>
      </c>
      <c r="X570" s="72" t="s">
        <v>487</v>
      </c>
      <c r="Y570" s="72" t="s">
        <v>486</v>
      </c>
      <c r="Z570" s="73">
        <v>991</v>
      </c>
      <c r="AA570" s="41">
        <v>12</v>
      </c>
      <c r="AB570" s="41">
        <v>4</v>
      </c>
      <c r="AC570" s="42" t="s">
        <v>485</v>
      </c>
      <c r="AD570" s="73">
        <v>200</v>
      </c>
      <c r="AE570" s="43"/>
      <c r="AF570" s="44"/>
      <c r="AG570" s="45">
        <v>2475</v>
      </c>
      <c r="AH570" s="44"/>
      <c r="AI570" s="45">
        <v>2475</v>
      </c>
      <c r="AJ570" s="45">
        <v>2475</v>
      </c>
      <c r="AK570" s="45">
        <v>2475</v>
      </c>
      <c r="AL570" s="7">
        <v>600</v>
      </c>
      <c r="AM570" s="8"/>
    </row>
    <row r="571" spans="1:39" ht="43.5" customHeight="1" x14ac:dyDescent="0.2">
      <c r="A571" s="5"/>
      <c r="B571" s="94">
        <v>402000018</v>
      </c>
      <c r="C571" s="94"/>
      <c r="D571" s="94"/>
      <c r="E571" s="94"/>
      <c r="F571" s="94"/>
      <c r="G571" s="26">
        <v>902</v>
      </c>
      <c r="H571" s="95"/>
      <c r="I571" s="95"/>
      <c r="J571" s="95"/>
      <c r="K571" s="95"/>
      <c r="L571" s="95"/>
      <c r="M571" s="95"/>
      <c r="N571" s="27" t="s">
        <v>469</v>
      </c>
      <c r="O571" s="6" t="s">
        <v>467</v>
      </c>
      <c r="P571" s="6" t="s">
        <v>466</v>
      </c>
      <c r="Q571" s="6" t="s">
        <v>465</v>
      </c>
      <c r="R571" s="6" t="s">
        <v>464</v>
      </c>
      <c r="S571" s="6">
        <v>0</v>
      </c>
      <c r="T571" s="28"/>
      <c r="U571" s="37" t="s">
        <v>484</v>
      </c>
      <c r="V571" s="60" t="s">
        <v>469</v>
      </c>
      <c r="W571" s="60" t="s">
        <v>22</v>
      </c>
      <c r="X571" s="60" t="s">
        <v>22</v>
      </c>
      <c r="Y571" s="60" t="s">
        <v>22</v>
      </c>
      <c r="Z571" s="38" t="s">
        <v>22</v>
      </c>
      <c r="AA571" s="39" t="s">
        <v>22</v>
      </c>
      <c r="AB571" s="39" t="s">
        <v>22</v>
      </c>
      <c r="AC571" s="40" t="s">
        <v>22</v>
      </c>
      <c r="AD571" s="38" t="s">
        <v>22</v>
      </c>
      <c r="AE571" s="96"/>
      <c r="AF571" s="97"/>
      <c r="AG571" s="34">
        <v>7379</v>
      </c>
      <c r="AH571" s="35"/>
      <c r="AI571" s="36">
        <v>7588.9</v>
      </c>
      <c r="AJ571" s="36">
        <v>7588.9</v>
      </c>
      <c r="AK571" s="34">
        <v>7588.9</v>
      </c>
      <c r="AL571" s="10" t="s">
        <v>22</v>
      </c>
      <c r="AM571" s="8"/>
    </row>
    <row r="572" spans="1:39" ht="213" customHeight="1" x14ac:dyDescent="0.2">
      <c r="A572" s="5"/>
      <c r="B572" s="76">
        <v>400000000</v>
      </c>
      <c r="C572" s="76">
        <v>402000000</v>
      </c>
      <c r="D572" s="76">
        <v>402000000</v>
      </c>
      <c r="E572" s="76">
        <v>402000000</v>
      </c>
      <c r="F572" s="77">
        <v>402000018</v>
      </c>
      <c r="G572" s="6">
        <v>902</v>
      </c>
      <c r="H572" s="6">
        <v>1</v>
      </c>
      <c r="I572" s="77">
        <v>13</v>
      </c>
      <c r="J572" s="4" t="s">
        <v>476</v>
      </c>
      <c r="K572" s="6">
        <v>200</v>
      </c>
      <c r="L572" s="6"/>
      <c r="M572" s="6">
        <v>902124001</v>
      </c>
      <c r="N572" s="77" t="s">
        <v>469</v>
      </c>
      <c r="O572" s="6" t="s">
        <v>480</v>
      </c>
      <c r="P572" s="6" t="s">
        <v>473</v>
      </c>
      <c r="Q572" s="6" t="s">
        <v>482</v>
      </c>
      <c r="R572" s="6" t="s">
        <v>471</v>
      </c>
      <c r="S572" s="6">
        <v>200</v>
      </c>
      <c r="T572" s="6" t="s">
        <v>483</v>
      </c>
      <c r="U572" s="74">
        <v>402000018</v>
      </c>
      <c r="V572" s="72" t="s">
        <v>480</v>
      </c>
      <c r="W572" s="72" t="s">
        <v>473</v>
      </c>
      <c r="X572" s="72" t="s">
        <v>482</v>
      </c>
      <c r="Y572" s="72" t="s">
        <v>471</v>
      </c>
      <c r="Z572" s="73">
        <v>902</v>
      </c>
      <c r="AA572" s="41">
        <v>1</v>
      </c>
      <c r="AB572" s="41">
        <v>13</v>
      </c>
      <c r="AC572" s="42" t="s">
        <v>476</v>
      </c>
      <c r="AD572" s="73">
        <v>200</v>
      </c>
      <c r="AE572" s="43"/>
      <c r="AF572" s="44"/>
      <c r="AG572" s="45">
        <v>864</v>
      </c>
      <c r="AH572" s="44"/>
      <c r="AI572" s="45">
        <v>864</v>
      </c>
      <c r="AJ572" s="45">
        <v>864</v>
      </c>
      <c r="AK572" s="45">
        <v>864</v>
      </c>
      <c r="AL572" s="7">
        <v>600</v>
      </c>
      <c r="AM572" s="8"/>
    </row>
    <row r="573" spans="1:39" ht="174" customHeight="1" x14ac:dyDescent="0.2">
      <c r="A573" s="5"/>
      <c r="B573" s="76">
        <v>400000000</v>
      </c>
      <c r="C573" s="76">
        <v>402000000</v>
      </c>
      <c r="D573" s="76">
        <v>402000000</v>
      </c>
      <c r="E573" s="76">
        <v>402000000</v>
      </c>
      <c r="F573" s="77">
        <v>402000018</v>
      </c>
      <c r="G573" s="6">
        <v>902</v>
      </c>
      <c r="H573" s="6">
        <v>1</v>
      </c>
      <c r="I573" s="77">
        <v>13</v>
      </c>
      <c r="J573" s="4" t="s">
        <v>476</v>
      </c>
      <c r="K573" s="6">
        <v>800</v>
      </c>
      <c r="L573" s="6"/>
      <c r="M573" s="6">
        <v>902124002</v>
      </c>
      <c r="N573" s="77" t="s">
        <v>469</v>
      </c>
      <c r="O573" s="6" t="s">
        <v>480</v>
      </c>
      <c r="P573" s="6" t="s">
        <v>479</v>
      </c>
      <c r="Q573" s="6" t="s">
        <v>478</v>
      </c>
      <c r="R573" s="6" t="s">
        <v>477</v>
      </c>
      <c r="S573" s="6">
        <v>800</v>
      </c>
      <c r="T573" s="6" t="s">
        <v>481</v>
      </c>
      <c r="U573" s="74">
        <v>402000018</v>
      </c>
      <c r="V573" s="72" t="s">
        <v>480</v>
      </c>
      <c r="W573" s="72" t="s">
        <v>479</v>
      </c>
      <c r="X573" s="72" t="s">
        <v>478</v>
      </c>
      <c r="Y573" s="72" t="s">
        <v>477</v>
      </c>
      <c r="Z573" s="73">
        <v>902</v>
      </c>
      <c r="AA573" s="41">
        <v>1</v>
      </c>
      <c r="AB573" s="41">
        <v>13</v>
      </c>
      <c r="AC573" s="42" t="s">
        <v>476</v>
      </c>
      <c r="AD573" s="73">
        <v>800</v>
      </c>
      <c r="AE573" s="43"/>
      <c r="AF573" s="44"/>
      <c r="AG573" s="45">
        <v>450</v>
      </c>
      <c r="AH573" s="44"/>
      <c r="AI573" s="45">
        <v>450</v>
      </c>
      <c r="AJ573" s="45">
        <v>450</v>
      </c>
      <c r="AK573" s="45">
        <v>450</v>
      </c>
      <c r="AL573" s="7">
        <v>600</v>
      </c>
      <c r="AM573" s="8"/>
    </row>
    <row r="574" spans="1:39" ht="224.25" customHeight="1" x14ac:dyDescent="0.2">
      <c r="A574" s="5"/>
      <c r="B574" s="76">
        <v>400000000</v>
      </c>
      <c r="C574" s="76">
        <v>402000000</v>
      </c>
      <c r="D574" s="76">
        <v>402000000</v>
      </c>
      <c r="E574" s="76">
        <v>402000000</v>
      </c>
      <c r="F574" s="77">
        <v>402000018</v>
      </c>
      <c r="G574" s="6">
        <v>902</v>
      </c>
      <c r="H574" s="6">
        <v>1</v>
      </c>
      <c r="I574" s="77">
        <v>13</v>
      </c>
      <c r="J574" s="4" t="s">
        <v>470</v>
      </c>
      <c r="K574" s="6">
        <v>200</v>
      </c>
      <c r="L574" s="6"/>
      <c r="M574" s="6">
        <v>902125001</v>
      </c>
      <c r="N574" s="77" t="s">
        <v>469</v>
      </c>
      <c r="O574" s="6" t="s">
        <v>474</v>
      </c>
      <c r="P574" s="6" t="s">
        <v>473</v>
      </c>
      <c r="Q574" s="6" t="s">
        <v>472</v>
      </c>
      <c r="R574" s="6" t="s">
        <v>471</v>
      </c>
      <c r="S574" s="6">
        <v>200</v>
      </c>
      <c r="T574" s="6" t="s">
        <v>475</v>
      </c>
      <c r="U574" s="74">
        <v>402000018</v>
      </c>
      <c r="V574" s="72" t="s">
        <v>474</v>
      </c>
      <c r="W574" s="72" t="s">
        <v>473</v>
      </c>
      <c r="X574" s="72" t="s">
        <v>472</v>
      </c>
      <c r="Y574" s="72" t="s">
        <v>471</v>
      </c>
      <c r="Z574" s="73">
        <v>902</v>
      </c>
      <c r="AA574" s="41">
        <v>1</v>
      </c>
      <c r="AB574" s="41">
        <v>13</v>
      </c>
      <c r="AC574" s="42" t="s">
        <v>470</v>
      </c>
      <c r="AD574" s="73">
        <v>200</v>
      </c>
      <c r="AE574" s="43"/>
      <c r="AF574" s="44"/>
      <c r="AG574" s="45">
        <v>2286</v>
      </c>
      <c r="AH574" s="44"/>
      <c r="AI574" s="45">
        <v>2286</v>
      </c>
      <c r="AJ574" s="45">
        <v>2286</v>
      </c>
      <c r="AK574" s="45">
        <v>2286</v>
      </c>
      <c r="AL574" s="7">
        <v>600</v>
      </c>
      <c r="AM574" s="8"/>
    </row>
    <row r="575" spans="1:39" ht="158.25" customHeight="1" x14ac:dyDescent="0.2">
      <c r="A575" s="5"/>
      <c r="B575" s="76">
        <v>400000000</v>
      </c>
      <c r="C575" s="76">
        <v>402000000</v>
      </c>
      <c r="D575" s="76">
        <v>402000000</v>
      </c>
      <c r="E575" s="76">
        <v>402000000</v>
      </c>
      <c r="F575" s="77">
        <v>402000018</v>
      </c>
      <c r="G575" s="6">
        <v>902</v>
      </c>
      <c r="H575" s="6">
        <v>1</v>
      </c>
      <c r="I575" s="77">
        <v>13</v>
      </c>
      <c r="J575" s="4" t="s">
        <v>463</v>
      </c>
      <c r="K575" s="6">
        <v>200</v>
      </c>
      <c r="L575" s="6"/>
      <c r="M575" s="6">
        <v>902347001</v>
      </c>
      <c r="N575" s="77" t="s">
        <v>469</v>
      </c>
      <c r="O575" s="6" t="s">
        <v>467</v>
      </c>
      <c r="P575" s="6" t="s">
        <v>466</v>
      </c>
      <c r="Q575" s="6" t="s">
        <v>465</v>
      </c>
      <c r="R575" s="6" t="s">
        <v>464</v>
      </c>
      <c r="S575" s="6">
        <v>200</v>
      </c>
      <c r="T575" s="6" t="s">
        <v>468</v>
      </c>
      <c r="U575" s="74">
        <v>402000018</v>
      </c>
      <c r="V575" s="72" t="s">
        <v>467</v>
      </c>
      <c r="W575" s="72" t="s">
        <v>466</v>
      </c>
      <c r="X575" s="72" t="s">
        <v>465</v>
      </c>
      <c r="Y575" s="72" t="s">
        <v>464</v>
      </c>
      <c r="Z575" s="73">
        <v>902</v>
      </c>
      <c r="AA575" s="41">
        <v>1</v>
      </c>
      <c r="AB575" s="41">
        <v>13</v>
      </c>
      <c r="AC575" s="42" t="s">
        <v>463</v>
      </c>
      <c r="AD575" s="73">
        <v>200</v>
      </c>
      <c r="AE575" s="43"/>
      <c r="AF575" s="44"/>
      <c r="AG575" s="45">
        <v>3779</v>
      </c>
      <c r="AH575" s="44"/>
      <c r="AI575" s="45">
        <v>3988.9</v>
      </c>
      <c r="AJ575" s="45">
        <v>3988.9</v>
      </c>
      <c r="AK575" s="45">
        <v>3988.9</v>
      </c>
      <c r="AL575" s="7">
        <v>600</v>
      </c>
      <c r="AM575" s="8"/>
    </row>
    <row r="576" spans="1:39" ht="125.25" customHeight="1" x14ac:dyDescent="0.2">
      <c r="A576" s="5"/>
      <c r="B576" s="94">
        <v>403000000</v>
      </c>
      <c r="C576" s="94"/>
      <c r="D576" s="94"/>
      <c r="E576" s="94"/>
      <c r="F576" s="94"/>
      <c r="G576" s="26">
        <v>918</v>
      </c>
      <c r="H576" s="95"/>
      <c r="I576" s="95"/>
      <c r="J576" s="95"/>
      <c r="K576" s="95"/>
      <c r="L576" s="95"/>
      <c r="M576" s="95"/>
      <c r="N576" s="27" t="s">
        <v>344</v>
      </c>
      <c r="O576" s="6" t="s">
        <v>343</v>
      </c>
      <c r="P576" s="6" t="s">
        <v>235</v>
      </c>
      <c r="Q576" s="6" t="s">
        <v>234</v>
      </c>
      <c r="R576" s="6" t="s">
        <v>233</v>
      </c>
      <c r="S576" s="6">
        <v>0</v>
      </c>
      <c r="T576" s="28"/>
      <c r="U576" s="37" t="s">
        <v>462</v>
      </c>
      <c r="V576" s="60" t="s">
        <v>461</v>
      </c>
      <c r="W576" s="60" t="s">
        <v>22</v>
      </c>
      <c r="X576" s="60" t="s">
        <v>22</v>
      </c>
      <c r="Y576" s="60" t="s">
        <v>22</v>
      </c>
      <c r="Z576" s="38" t="s">
        <v>22</v>
      </c>
      <c r="AA576" s="39" t="s">
        <v>22</v>
      </c>
      <c r="AB576" s="39" t="s">
        <v>22</v>
      </c>
      <c r="AC576" s="40" t="s">
        <v>22</v>
      </c>
      <c r="AD576" s="38" t="s">
        <v>22</v>
      </c>
      <c r="AE576" s="96"/>
      <c r="AF576" s="97"/>
      <c r="AG576" s="34">
        <v>155705.60000000001</v>
      </c>
      <c r="AH576" s="35"/>
      <c r="AI576" s="36">
        <f>AI577+AI580+AI587</f>
        <v>188907.9</v>
      </c>
      <c r="AJ576" s="36">
        <f>AJ577+AJ580+AJ587</f>
        <v>187987.4</v>
      </c>
      <c r="AK576" s="36">
        <f>AK577+AK580+AK587</f>
        <v>193170.6</v>
      </c>
      <c r="AL576" s="10" t="s">
        <v>22</v>
      </c>
      <c r="AM576" s="8"/>
    </row>
    <row r="577" spans="1:39" ht="69" customHeight="1" x14ac:dyDescent="0.2">
      <c r="A577" s="5"/>
      <c r="B577" s="94">
        <v>403010000</v>
      </c>
      <c r="C577" s="94"/>
      <c r="D577" s="94"/>
      <c r="E577" s="94"/>
      <c r="F577" s="94"/>
      <c r="G577" s="26">
        <v>962</v>
      </c>
      <c r="H577" s="95"/>
      <c r="I577" s="95"/>
      <c r="J577" s="95"/>
      <c r="K577" s="95"/>
      <c r="L577" s="95"/>
      <c r="M577" s="95"/>
      <c r="N577" s="27" t="s">
        <v>453</v>
      </c>
      <c r="O577" s="6" t="s">
        <v>452</v>
      </c>
      <c r="P577" s="6" t="s">
        <v>451</v>
      </c>
      <c r="Q577" s="6" t="s">
        <v>450</v>
      </c>
      <c r="R577" s="6" t="s">
        <v>449</v>
      </c>
      <c r="S577" s="6">
        <v>0</v>
      </c>
      <c r="T577" s="28"/>
      <c r="U577" s="37" t="s">
        <v>460</v>
      </c>
      <c r="V577" s="60" t="s">
        <v>459</v>
      </c>
      <c r="W577" s="60" t="s">
        <v>22</v>
      </c>
      <c r="X577" s="60" t="s">
        <v>22</v>
      </c>
      <c r="Y577" s="60" t="s">
        <v>22</v>
      </c>
      <c r="Z577" s="38" t="s">
        <v>22</v>
      </c>
      <c r="AA577" s="39" t="s">
        <v>22</v>
      </c>
      <c r="AB577" s="39" t="s">
        <v>22</v>
      </c>
      <c r="AC577" s="40" t="s">
        <v>22</v>
      </c>
      <c r="AD577" s="38" t="s">
        <v>22</v>
      </c>
      <c r="AE577" s="96"/>
      <c r="AF577" s="97"/>
      <c r="AG577" s="34">
        <v>15605.4</v>
      </c>
      <c r="AH577" s="35"/>
      <c r="AI577" s="36">
        <v>1200</v>
      </c>
      <c r="AJ577" s="36">
        <v>0</v>
      </c>
      <c r="AK577" s="34">
        <v>0</v>
      </c>
      <c r="AL577" s="10" t="s">
        <v>22</v>
      </c>
      <c r="AM577" s="8"/>
    </row>
    <row r="578" spans="1:39" ht="64.5" customHeight="1" x14ac:dyDescent="0.2">
      <c r="A578" s="5"/>
      <c r="B578" s="94">
        <v>403010013</v>
      </c>
      <c r="C578" s="94"/>
      <c r="D578" s="94"/>
      <c r="E578" s="94"/>
      <c r="F578" s="94"/>
      <c r="G578" s="26">
        <v>902</v>
      </c>
      <c r="H578" s="95"/>
      <c r="I578" s="95"/>
      <c r="J578" s="95"/>
      <c r="K578" s="95"/>
      <c r="L578" s="95"/>
      <c r="M578" s="95"/>
      <c r="N578" s="27" t="s">
        <v>457</v>
      </c>
      <c r="O578" s="6" t="s">
        <v>455</v>
      </c>
      <c r="P578" s="6" t="s">
        <v>88</v>
      </c>
      <c r="Q578" s="6" t="s">
        <v>87</v>
      </c>
      <c r="R578" s="6" t="s">
        <v>86</v>
      </c>
      <c r="S578" s="6">
        <v>200</v>
      </c>
      <c r="T578" s="28"/>
      <c r="U578" s="37" t="s">
        <v>458</v>
      </c>
      <c r="V578" s="60" t="s">
        <v>457</v>
      </c>
      <c r="W578" s="60" t="s">
        <v>22</v>
      </c>
      <c r="X578" s="60" t="s">
        <v>22</v>
      </c>
      <c r="Y578" s="60" t="s">
        <v>22</v>
      </c>
      <c r="Z578" s="38" t="s">
        <v>22</v>
      </c>
      <c r="AA578" s="39" t="s">
        <v>22</v>
      </c>
      <c r="AB578" s="39" t="s">
        <v>22</v>
      </c>
      <c r="AC578" s="40" t="s">
        <v>22</v>
      </c>
      <c r="AD578" s="38" t="s">
        <v>22</v>
      </c>
      <c r="AE578" s="96"/>
      <c r="AF578" s="97"/>
      <c r="AG578" s="34">
        <v>15605.4</v>
      </c>
      <c r="AH578" s="35"/>
      <c r="AI578" s="36">
        <v>1200</v>
      </c>
      <c r="AJ578" s="36">
        <v>0</v>
      </c>
      <c r="AK578" s="34">
        <v>0</v>
      </c>
      <c r="AL578" s="10" t="s">
        <v>22</v>
      </c>
      <c r="AM578" s="8"/>
    </row>
    <row r="579" spans="1:39" ht="153.75" customHeight="1" x14ac:dyDescent="0.2">
      <c r="A579" s="5"/>
      <c r="B579" s="76">
        <v>400000000</v>
      </c>
      <c r="C579" s="76">
        <v>403000000</v>
      </c>
      <c r="D579" s="76">
        <v>403010000</v>
      </c>
      <c r="E579" s="76">
        <v>403010000</v>
      </c>
      <c r="F579" s="77">
        <v>403010013</v>
      </c>
      <c r="G579" s="6">
        <v>902</v>
      </c>
      <c r="H579" s="6">
        <v>4</v>
      </c>
      <c r="I579" s="77">
        <v>5</v>
      </c>
      <c r="J579" s="4" t="s">
        <v>454</v>
      </c>
      <c r="K579" s="6">
        <v>200</v>
      </c>
      <c r="L579" s="6"/>
      <c r="M579" s="6">
        <v>902153001</v>
      </c>
      <c r="N579" s="77" t="s">
        <v>457</v>
      </c>
      <c r="O579" s="6" t="s">
        <v>455</v>
      </c>
      <c r="P579" s="6" t="s">
        <v>88</v>
      </c>
      <c r="Q579" s="6" t="s">
        <v>87</v>
      </c>
      <c r="R579" s="6" t="s">
        <v>86</v>
      </c>
      <c r="S579" s="6">
        <v>200</v>
      </c>
      <c r="T579" s="6" t="s">
        <v>456</v>
      </c>
      <c r="U579" s="74">
        <v>403010013</v>
      </c>
      <c r="V579" s="72" t="s">
        <v>455</v>
      </c>
      <c r="W579" s="72" t="s">
        <v>88</v>
      </c>
      <c r="X579" s="72" t="s">
        <v>87</v>
      </c>
      <c r="Y579" s="72" t="s">
        <v>86</v>
      </c>
      <c r="Z579" s="73">
        <v>902</v>
      </c>
      <c r="AA579" s="41">
        <v>4</v>
      </c>
      <c r="AB579" s="41">
        <v>5</v>
      </c>
      <c r="AC579" s="42" t="s">
        <v>454</v>
      </c>
      <c r="AD579" s="73">
        <v>200</v>
      </c>
      <c r="AE579" s="43"/>
      <c r="AF579" s="44"/>
      <c r="AG579" s="45">
        <v>15605.4</v>
      </c>
      <c r="AH579" s="44"/>
      <c r="AI579" s="45">
        <v>1200</v>
      </c>
      <c r="AJ579" s="45">
        <v>0</v>
      </c>
      <c r="AK579" s="45">
        <v>0</v>
      </c>
      <c r="AL579" s="7">
        <v>600</v>
      </c>
      <c r="AM579" s="8"/>
    </row>
    <row r="580" spans="1:39" ht="117.75" customHeight="1" x14ac:dyDescent="0.2">
      <c r="A580" s="5"/>
      <c r="B580" s="94">
        <v>403020000</v>
      </c>
      <c r="C580" s="94"/>
      <c r="D580" s="94"/>
      <c r="E580" s="94"/>
      <c r="F580" s="94"/>
      <c r="G580" s="26">
        <v>926</v>
      </c>
      <c r="H580" s="95"/>
      <c r="I580" s="95"/>
      <c r="J580" s="95"/>
      <c r="K580" s="95"/>
      <c r="L580" s="95"/>
      <c r="M580" s="95"/>
      <c r="N580" s="27" t="s">
        <v>444</v>
      </c>
      <c r="O580" s="6" t="s">
        <v>443</v>
      </c>
      <c r="P580" s="6" t="s">
        <v>442</v>
      </c>
      <c r="Q580" s="6" t="s">
        <v>441</v>
      </c>
      <c r="R580" s="6" t="s">
        <v>440</v>
      </c>
      <c r="S580" s="6">
        <v>600</v>
      </c>
      <c r="T580" s="28"/>
      <c r="U580" s="37" t="s">
        <v>448</v>
      </c>
      <c r="V580" s="60" t="s">
        <v>447</v>
      </c>
      <c r="W580" s="60" t="s">
        <v>22</v>
      </c>
      <c r="X580" s="60" t="s">
        <v>22</v>
      </c>
      <c r="Y580" s="60" t="s">
        <v>22</v>
      </c>
      <c r="Z580" s="38" t="s">
        <v>22</v>
      </c>
      <c r="AA580" s="39" t="s">
        <v>22</v>
      </c>
      <c r="AB580" s="39" t="s">
        <v>22</v>
      </c>
      <c r="AC580" s="40" t="s">
        <v>22</v>
      </c>
      <c r="AD580" s="38" t="s">
        <v>22</v>
      </c>
      <c r="AE580" s="96"/>
      <c r="AF580" s="97"/>
      <c r="AG580" s="34">
        <v>3553</v>
      </c>
      <c r="AH580" s="35"/>
      <c r="AI580" s="36">
        <f>AI581</f>
        <v>3553</v>
      </c>
      <c r="AJ580" s="36">
        <f t="shared" ref="AJ580:AK580" si="7">AJ581</f>
        <v>3553</v>
      </c>
      <c r="AK580" s="36">
        <f t="shared" si="7"/>
        <v>3553</v>
      </c>
      <c r="AL580" s="10" t="s">
        <v>22</v>
      </c>
      <c r="AM580" s="8"/>
    </row>
    <row r="581" spans="1:39" ht="104.25" customHeight="1" x14ac:dyDescent="0.2">
      <c r="A581" s="5"/>
      <c r="B581" s="94">
        <v>403020002</v>
      </c>
      <c r="C581" s="94"/>
      <c r="D581" s="94"/>
      <c r="E581" s="94"/>
      <c r="F581" s="94"/>
      <c r="G581" s="26">
        <v>926</v>
      </c>
      <c r="H581" s="95"/>
      <c r="I581" s="95"/>
      <c r="J581" s="95"/>
      <c r="K581" s="95"/>
      <c r="L581" s="95"/>
      <c r="M581" s="95"/>
      <c r="N581" s="27" t="s">
        <v>444</v>
      </c>
      <c r="O581" s="6" t="s">
        <v>443</v>
      </c>
      <c r="P581" s="6" t="s">
        <v>442</v>
      </c>
      <c r="Q581" s="6" t="s">
        <v>441</v>
      </c>
      <c r="R581" s="6" t="s">
        <v>440</v>
      </c>
      <c r="S581" s="6">
        <v>600</v>
      </c>
      <c r="T581" s="28"/>
      <c r="U581" s="37" t="s">
        <v>446</v>
      </c>
      <c r="V581" s="60" t="s">
        <v>2161</v>
      </c>
      <c r="W581" s="60" t="s">
        <v>22</v>
      </c>
      <c r="X581" s="60" t="s">
        <v>22</v>
      </c>
      <c r="Y581" s="60" t="s">
        <v>22</v>
      </c>
      <c r="Z581" s="38" t="s">
        <v>22</v>
      </c>
      <c r="AA581" s="39" t="s">
        <v>22</v>
      </c>
      <c r="AB581" s="39" t="s">
        <v>22</v>
      </c>
      <c r="AC581" s="40" t="s">
        <v>22</v>
      </c>
      <c r="AD581" s="38" t="s">
        <v>22</v>
      </c>
      <c r="AE581" s="96"/>
      <c r="AF581" s="97"/>
      <c r="AG581" s="34">
        <v>3553</v>
      </c>
      <c r="AH581" s="35"/>
      <c r="AI581" s="36">
        <f>AI582+AI583+AI584+AI585+AI586</f>
        <v>3553</v>
      </c>
      <c r="AJ581" s="36">
        <f>AJ582+AJ583+AJ584+AJ585+AJ586</f>
        <v>3553</v>
      </c>
      <c r="AK581" s="36">
        <f>AK582+AK583+AK584+AK585+AK586</f>
        <v>3553</v>
      </c>
      <c r="AL581" s="10" t="s">
        <v>22</v>
      </c>
      <c r="AM581" s="8"/>
    </row>
    <row r="582" spans="1:39" ht="150" customHeight="1" x14ac:dyDescent="0.2">
      <c r="A582" s="5"/>
      <c r="B582" s="76">
        <v>400000000</v>
      </c>
      <c r="C582" s="76">
        <v>403000000</v>
      </c>
      <c r="D582" s="76">
        <v>403020000</v>
      </c>
      <c r="E582" s="76">
        <v>403020000</v>
      </c>
      <c r="F582" s="77">
        <v>403020002</v>
      </c>
      <c r="G582" s="6">
        <v>925</v>
      </c>
      <c r="H582" s="6">
        <v>7</v>
      </c>
      <c r="I582" s="77">
        <v>2</v>
      </c>
      <c r="J582" s="4" t="s">
        <v>438</v>
      </c>
      <c r="K582" s="6">
        <v>600</v>
      </c>
      <c r="L582" s="6"/>
      <c r="M582" s="6">
        <v>925906003</v>
      </c>
      <c r="N582" s="77" t="s">
        <v>444</v>
      </c>
      <c r="O582" s="6" t="s">
        <v>443</v>
      </c>
      <c r="P582" s="6" t="s">
        <v>442</v>
      </c>
      <c r="Q582" s="6" t="s">
        <v>441</v>
      </c>
      <c r="R582" s="6" t="s">
        <v>440</v>
      </c>
      <c r="S582" s="6">
        <v>600</v>
      </c>
      <c r="T582" s="6" t="s">
        <v>445</v>
      </c>
      <c r="U582" s="74">
        <v>403020002</v>
      </c>
      <c r="V582" s="72" t="s">
        <v>443</v>
      </c>
      <c r="W582" s="72" t="s">
        <v>442</v>
      </c>
      <c r="X582" s="72" t="s">
        <v>441</v>
      </c>
      <c r="Y582" s="72" t="s">
        <v>440</v>
      </c>
      <c r="Z582" s="73">
        <v>925</v>
      </c>
      <c r="AA582" s="41">
        <v>7</v>
      </c>
      <c r="AB582" s="41">
        <v>2</v>
      </c>
      <c r="AC582" s="42" t="s">
        <v>438</v>
      </c>
      <c r="AD582" s="73">
        <v>600</v>
      </c>
      <c r="AE582" s="43"/>
      <c r="AF582" s="44"/>
      <c r="AG582" s="45">
        <v>3096.1</v>
      </c>
      <c r="AH582" s="44"/>
      <c r="AI582" s="45">
        <v>3096.1</v>
      </c>
      <c r="AJ582" s="45">
        <v>3096.1</v>
      </c>
      <c r="AK582" s="45">
        <v>3096.1</v>
      </c>
      <c r="AL582" s="7">
        <v>600</v>
      </c>
      <c r="AM582" s="8"/>
    </row>
    <row r="583" spans="1:39" ht="151.5" customHeight="1" x14ac:dyDescent="0.2">
      <c r="A583" s="5"/>
      <c r="B583" s="76">
        <v>400000000</v>
      </c>
      <c r="C583" s="76">
        <v>403000000</v>
      </c>
      <c r="D583" s="76">
        <v>403020000</v>
      </c>
      <c r="E583" s="76">
        <v>403020000</v>
      </c>
      <c r="F583" s="77">
        <v>403020002</v>
      </c>
      <c r="G583" s="6">
        <v>925</v>
      </c>
      <c r="H583" s="6">
        <v>7</v>
      </c>
      <c r="I583" s="77">
        <v>3</v>
      </c>
      <c r="J583" s="4" t="s">
        <v>438</v>
      </c>
      <c r="K583" s="6">
        <v>600</v>
      </c>
      <c r="L583" s="6"/>
      <c r="M583" s="6">
        <v>925906003</v>
      </c>
      <c r="N583" s="77" t="s">
        <v>444</v>
      </c>
      <c r="O583" s="6" t="s">
        <v>443</v>
      </c>
      <c r="P583" s="6" t="s">
        <v>442</v>
      </c>
      <c r="Q583" s="6" t="s">
        <v>441</v>
      </c>
      <c r="R583" s="6" t="s">
        <v>440</v>
      </c>
      <c r="S583" s="6">
        <v>600</v>
      </c>
      <c r="T583" s="6" t="s">
        <v>445</v>
      </c>
      <c r="U583" s="74">
        <v>403020002</v>
      </c>
      <c r="V583" s="72" t="s">
        <v>443</v>
      </c>
      <c r="W583" s="72" t="s">
        <v>442</v>
      </c>
      <c r="X583" s="72" t="s">
        <v>441</v>
      </c>
      <c r="Y583" s="72" t="s">
        <v>440</v>
      </c>
      <c r="Z583" s="73">
        <v>925</v>
      </c>
      <c r="AA583" s="41">
        <v>7</v>
      </c>
      <c r="AB583" s="41">
        <v>3</v>
      </c>
      <c r="AC583" s="42" t="s">
        <v>438</v>
      </c>
      <c r="AD583" s="73">
        <v>600</v>
      </c>
      <c r="AE583" s="43"/>
      <c r="AF583" s="44"/>
      <c r="AG583" s="45">
        <v>133.9</v>
      </c>
      <c r="AH583" s="44"/>
      <c r="AI583" s="45">
        <v>133.9</v>
      </c>
      <c r="AJ583" s="45">
        <v>133.9</v>
      </c>
      <c r="AK583" s="45">
        <v>133.9</v>
      </c>
      <c r="AL583" s="7">
        <v>600</v>
      </c>
      <c r="AM583" s="8"/>
    </row>
    <row r="584" spans="1:39" ht="41.25" customHeight="1" x14ac:dyDescent="0.2">
      <c r="A584" s="5"/>
      <c r="B584" s="76">
        <v>400000000</v>
      </c>
      <c r="C584" s="76">
        <v>403000000</v>
      </c>
      <c r="D584" s="76">
        <v>403020000</v>
      </c>
      <c r="E584" s="76">
        <v>403020000</v>
      </c>
      <c r="F584" s="77">
        <v>403020002</v>
      </c>
      <c r="G584" s="6">
        <v>926</v>
      </c>
      <c r="H584" s="6">
        <v>7</v>
      </c>
      <c r="I584" s="77">
        <v>3</v>
      </c>
      <c r="J584" s="4" t="s">
        <v>438</v>
      </c>
      <c r="K584" s="6">
        <v>600</v>
      </c>
      <c r="L584" s="6"/>
      <c r="M584" s="6">
        <v>926907004</v>
      </c>
      <c r="N584" s="77" t="s">
        <v>444</v>
      </c>
      <c r="O584" s="6" t="s">
        <v>443</v>
      </c>
      <c r="P584" s="6" t="s">
        <v>442</v>
      </c>
      <c r="Q584" s="6" t="s">
        <v>441</v>
      </c>
      <c r="R584" s="6" t="s">
        <v>440</v>
      </c>
      <c r="S584" s="6">
        <v>600</v>
      </c>
      <c r="T584" s="6" t="s">
        <v>439</v>
      </c>
      <c r="U584" s="98">
        <v>403020002</v>
      </c>
      <c r="V584" s="93" t="s">
        <v>443</v>
      </c>
      <c r="W584" s="93" t="s">
        <v>442</v>
      </c>
      <c r="X584" s="93" t="s">
        <v>441</v>
      </c>
      <c r="Y584" s="93" t="s">
        <v>440</v>
      </c>
      <c r="Z584" s="80">
        <v>926</v>
      </c>
      <c r="AA584" s="41">
        <v>7</v>
      </c>
      <c r="AB584" s="41">
        <v>3</v>
      </c>
      <c r="AC584" s="42" t="s">
        <v>438</v>
      </c>
      <c r="AD584" s="73">
        <v>600</v>
      </c>
      <c r="AE584" s="43"/>
      <c r="AF584" s="44"/>
      <c r="AG584" s="45">
        <v>72.599999999999994</v>
      </c>
      <c r="AH584" s="44"/>
      <c r="AI584" s="45">
        <v>72.599999999999994</v>
      </c>
      <c r="AJ584" s="45">
        <v>72.599999999999994</v>
      </c>
      <c r="AK584" s="45">
        <v>72.599999999999994</v>
      </c>
      <c r="AL584" s="7">
        <v>600</v>
      </c>
      <c r="AM584" s="8"/>
    </row>
    <row r="585" spans="1:39" ht="60" customHeight="1" x14ac:dyDescent="0.2">
      <c r="A585" s="5"/>
      <c r="B585" s="76">
        <v>400000000</v>
      </c>
      <c r="C585" s="76">
        <v>403000000</v>
      </c>
      <c r="D585" s="76">
        <v>403020000</v>
      </c>
      <c r="E585" s="76">
        <v>403020000</v>
      </c>
      <c r="F585" s="77">
        <v>403020002</v>
      </c>
      <c r="G585" s="6">
        <v>926</v>
      </c>
      <c r="H585" s="6">
        <v>8</v>
      </c>
      <c r="I585" s="77">
        <v>1</v>
      </c>
      <c r="J585" s="4" t="s">
        <v>438</v>
      </c>
      <c r="K585" s="6">
        <v>600</v>
      </c>
      <c r="L585" s="6"/>
      <c r="M585" s="6">
        <v>926907004</v>
      </c>
      <c r="N585" s="77" t="s">
        <v>444</v>
      </c>
      <c r="O585" s="6" t="s">
        <v>443</v>
      </c>
      <c r="P585" s="6" t="s">
        <v>442</v>
      </c>
      <c r="Q585" s="6" t="s">
        <v>441</v>
      </c>
      <c r="R585" s="6" t="s">
        <v>440</v>
      </c>
      <c r="S585" s="6">
        <v>600</v>
      </c>
      <c r="T585" s="6" t="s">
        <v>439</v>
      </c>
      <c r="U585" s="98"/>
      <c r="V585" s="93"/>
      <c r="W585" s="93"/>
      <c r="X585" s="93"/>
      <c r="Y585" s="93"/>
      <c r="Z585" s="80"/>
      <c r="AA585" s="41">
        <v>8</v>
      </c>
      <c r="AB585" s="41">
        <v>1</v>
      </c>
      <c r="AC585" s="42" t="s">
        <v>438</v>
      </c>
      <c r="AD585" s="73">
        <v>600</v>
      </c>
      <c r="AE585" s="43"/>
      <c r="AF585" s="44"/>
      <c r="AG585" s="45">
        <v>240.9</v>
      </c>
      <c r="AH585" s="44"/>
      <c r="AI585" s="45">
        <v>240.9</v>
      </c>
      <c r="AJ585" s="45">
        <v>240.9</v>
      </c>
      <c r="AK585" s="45">
        <v>240.9</v>
      </c>
      <c r="AL585" s="7">
        <v>600</v>
      </c>
      <c r="AM585" s="8"/>
    </row>
    <row r="586" spans="1:39" ht="55.5" customHeight="1" x14ac:dyDescent="0.2">
      <c r="A586" s="5"/>
      <c r="B586" s="76">
        <v>400000000</v>
      </c>
      <c r="C586" s="76">
        <v>403000000</v>
      </c>
      <c r="D586" s="76">
        <v>403020000</v>
      </c>
      <c r="E586" s="76">
        <v>403020000</v>
      </c>
      <c r="F586" s="77">
        <v>403020002</v>
      </c>
      <c r="G586" s="6">
        <v>926</v>
      </c>
      <c r="H586" s="6">
        <v>8</v>
      </c>
      <c r="I586" s="77">
        <v>4</v>
      </c>
      <c r="J586" s="4" t="s">
        <v>438</v>
      </c>
      <c r="K586" s="6">
        <v>600</v>
      </c>
      <c r="L586" s="6"/>
      <c r="M586" s="6">
        <v>926907004</v>
      </c>
      <c r="N586" s="77" t="s">
        <v>444</v>
      </c>
      <c r="O586" s="6" t="s">
        <v>443</v>
      </c>
      <c r="P586" s="6" t="s">
        <v>442</v>
      </c>
      <c r="Q586" s="6" t="s">
        <v>441</v>
      </c>
      <c r="R586" s="6" t="s">
        <v>440</v>
      </c>
      <c r="S586" s="6">
        <v>600</v>
      </c>
      <c r="T586" s="6" t="s">
        <v>439</v>
      </c>
      <c r="U586" s="98"/>
      <c r="V586" s="93"/>
      <c r="W586" s="93"/>
      <c r="X586" s="93"/>
      <c r="Y586" s="93"/>
      <c r="Z586" s="80"/>
      <c r="AA586" s="41">
        <v>8</v>
      </c>
      <c r="AB586" s="41">
        <v>4</v>
      </c>
      <c r="AC586" s="42" t="s">
        <v>438</v>
      </c>
      <c r="AD586" s="73">
        <v>600</v>
      </c>
      <c r="AE586" s="43"/>
      <c r="AF586" s="44"/>
      <c r="AG586" s="45">
        <v>9.5</v>
      </c>
      <c r="AH586" s="44"/>
      <c r="AI586" s="45">
        <v>9.5</v>
      </c>
      <c r="AJ586" s="45">
        <v>9.5</v>
      </c>
      <c r="AK586" s="45">
        <v>9.5</v>
      </c>
      <c r="AL586" s="7">
        <v>600</v>
      </c>
      <c r="AM586" s="8"/>
    </row>
    <row r="587" spans="1:39" ht="99.75" customHeight="1" x14ac:dyDescent="0.2">
      <c r="A587" s="5"/>
      <c r="B587" s="94">
        <v>403030000</v>
      </c>
      <c r="C587" s="94"/>
      <c r="D587" s="94"/>
      <c r="E587" s="94"/>
      <c r="F587" s="94"/>
      <c r="G587" s="26">
        <v>992</v>
      </c>
      <c r="H587" s="95"/>
      <c r="I587" s="95"/>
      <c r="J587" s="95"/>
      <c r="K587" s="95"/>
      <c r="L587" s="95"/>
      <c r="M587" s="95"/>
      <c r="N587" s="27" t="s">
        <v>351</v>
      </c>
      <c r="O587" s="6" t="s">
        <v>349</v>
      </c>
      <c r="P587" s="6" t="s">
        <v>348</v>
      </c>
      <c r="Q587" s="6" t="s">
        <v>347</v>
      </c>
      <c r="R587" s="6" t="s">
        <v>346</v>
      </c>
      <c r="S587" s="6">
        <v>0</v>
      </c>
      <c r="T587" s="28"/>
      <c r="U587" s="37" t="s">
        <v>437</v>
      </c>
      <c r="V587" s="60" t="s">
        <v>436</v>
      </c>
      <c r="W587" s="60" t="s">
        <v>22</v>
      </c>
      <c r="X587" s="60" t="s">
        <v>22</v>
      </c>
      <c r="Y587" s="60" t="s">
        <v>22</v>
      </c>
      <c r="Z587" s="38" t="s">
        <v>22</v>
      </c>
      <c r="AA587" s="39" t="s">
        <v>22</v>
      </c>
      <c r="AB587" s="39" t="s">
        <v>22</v>
      </c>
      <c r="AC587" s="40" t="s">
        <v>22</v>
      </c>
      <c r="AD587" s="38" t="s">
        <v>22</v>
      </c>
      <c r="AE587" s="96"/>
      <c r="AF587" s="97"/>
      <c r="AG587" s="34">
        <v>134869.70000000001</v>
      </c>
      <c r="AH587" s="35"/>
      <c r="AI587" s="36">
        <f>AI589+AI590+AI591+AI592+AI593+AI595+AI597+AI598+AI599+AI600+AI601+AI602+AI603+AI604+AI605+AI606+AI607+AI608+AI609+AI610+AI611+AI612+AI613+AI614+AI615+AI616+AI617+AI618+AI619+AI620+AI621+AI622+AI623+AI624+AI625+AI594</f>
        <v>184154.9</v>
      </c>
      <c r="AJ587" s="36">
        <f t="shared" ref="AJ587:AK587" si="8">AJ589+AJ590+AJ591+AJ592+AJ593+AJ595+AJ597+AJ598+AJ599+AJ600+AJ601+AJ602+AJ603+AJ604+AJ605+AJ606+AJ607+AJ608+AJ609+AJ610+AJ611+AJ612+AJ613+AJ614+AJ615+AJ616+AJ617+AJ618+AJ619+AJ620+AJ621+AJ622+AJ623+AJ624+AJ625+AJ594</f>
        <v>184434.4</v>
      </c>
      <c r="AK587" s="36">
        <f t="shared" si="8"/>
        <v>189617.6</v>
      </c>
      <c r="AL587" s="10" t="s">
        <v>22</v>
      </c>
      <c r="AM587" s="8"/>
    </row>
    <row r="588" spans="1:39" ht="57" customHeight="1" x14ac:dyDescent="0.2">
      <c r="A588" s="5"/>
      <c r="B588" s="94">
        <v>403030002</v>
      </c>
      <c r="C588" s="94"/>
      <c r="D588" s="94"/>
      <c r="E588" s="94"/>
      <c r="F588" s="94"/>
      <c r="G588" s="26">
        <v>992</v>
      </c>
      <c r="H588" s="95"/>
      <c r="I588" s="95"/>
      <c r="J588" s="95"/>
      <c r="K588" s="95"/>
      <c r="L588" s="95"/>
      <c r="M588" s="95"/>
      <c r="N588" s="27" t="s">
        <v>351</v>
      </c>
      <c r="O588" s="6" t="s">
        <v>349</v>
      </c>
      <c r="P588" s="6" t="s">
        <v>348</v>
      </c>
      <c r="Q588" s="6" t="s">
        <v>347</v>
      </c>
      <c r="R588" s="6" t="s">
        <v>346</v>
      </c>
      <c r="S588" s="6">
        <v>0</v>
      </c>
      <c r="T588" s="28"/>
      <c r="U588" s="37" t="s">
        <v>435</v>
      </c>
      <c r="V588" s="60" t="s">
        <v>351</v>
      </c>
      <c r="W588" s="60" t="s">
        <v>22</v>
      </c>
      <c r="X588" s="60" t="s">
        <v>22</v>
      </c>
      <c r="Y588" s="60" t="s">
        <v>22</v>
      </c>
      <c r="Z588" s="38" t="s">
        <v>22</v>
      </c>
      <c r="AA588" s="39" t="s">
        <v>22</v>
      </c>
      <c r="AB588" s="39" t="s">
        <v>22</v>
      </c>
      <c r="AC588" s="40" t="s">
        <v>22</v>
      </c>
      <c r="AD588" s="38" t="s">
        <v>22</v>
      </c>
      <c r="AE588" s="96"/>
      <c r="AF588" s="97"/>
      <c r="AG588" s="34">
        <v>134869.70000000001</v>
      </c>
      <c r="AH588" s="35"/>
      <c r="AI588" s="36">
        <f>16734+163564.9+400+3456</f>
        <v>184154.9</v>
      </c>
      <c r="AJ588" s="36">
        <f>9035.7+171542.7+400+3456</f>
        <v>184434.40000000002</v>
      </c>
      <c r="AK588" s="34">
        <f>15428.8+170332.8+400+3456</f>
        <v>189617.59999999998</v>
      </c>
      <c r="AL588" s="10" t="s">
        <v>22</v>
      </c>
      <c r="AM588" s="8"/>
    </row>
    <row r="589" spans="1:39" ht="164.25" customHeight="1" x14ac:dyDescent="0.2">
      <c r="A589" s="5"/>
      <c r="B589" s="76">
        <v>400000000</v>
      </c>
      <c r="C589" s="76">
        <v>403000000</v>
      </c>
      <c r="D589" s="76">
        <v>403030000</v>
      </c>
      <c r="E589" s="76">
        <v>403030000</v>
      </c>
      <c r="F589" s="77">
        <v>403030002</v>
      </c>
      <c r="G589" s="6">
        <v>902</v>
      </c>
      <c r="H589" s="6">
        <v>10</v>
      </c>
      <c r="I589" s="77">
        <v>3</v>
      </c>
      <c r="J589" s="4" t="s">
        <v>429</v>
      </c>
      <c r="K589" s="6">
        <v>300</v>
      </c>
      <c r="L589" s="6"/>
      <c r="M589" s="6">
        <v>902132001</v>
      </c>
      <c r="N589" s="77" t="s">
        <v>351</v>
      </c>
      <c r="O589" s="6" t="s">
        <v>433</v>
      </c>
      <c r="P589" s="6" t="s">
        <v>432</v>
      </c>
      <c r="Q589" s="6" t="s">
        <v>431</v>
      </c>
      <c r="R589" s="6" t="s">
        <v>430</v>
      </c>
      <c r="S589" s="6">
        <v>300</v>
      </c>
      <c r="T589" s="6" t="s">
        <v>434</v>
      </c>
      <c r="U589" s="74">
        <v>403030002</v>
      </c>
      <c r="V589" s="72" t="s">
        <v>433</v>
      </c>
      <c r="W589" s="72" t="s">
        <v>432</v>
      </c>
      <c r="X589" s="72" t="s">
        <v>431</v>
      </c>
      <c r="Y589" s="72" t="s">
        <v>430</v>
      </c>
      <c r="Z589" s="73">
        <v>902</v>
      </c>
      <c r="AA589" s="41">
        <v>10</v>
      </c>
      <c r="AB589" s="41">
        <v>3</v>
      </c>
      <c r="AC589" s="42" t="s">
        <v>429</v>
      </c>
      <c r="AD589" s="73">
        <v>300</v>
      </c>
      <c r="AE589" s="43"/>
      <c r="AF589" s="44"/>
      <c r="AG589" s="45">
        <v>16104</v>
      </c>
      <c r="AH589" s="44"/>
      <c r="AI589" s="45">
        <v>15414</v>
      </c>
      <c r="AJ589" s="45">
        <v>16014</v>
      </c>
      <c r="AK589" s="45">
        <v>16614</v>
      </c>
      <c r="AL589" s="7">
        <v>600</v>
      </c>
      <c r="AM589" s="8"/>
    </row>
    <row r="590" spans="1:39" ht="83.25" customHeight="1" x14ac:dyDescent="0.2">
      <c r="A590" s="5"/>
      <c r="B590" s="76">
        <v>400000000</v>
      </c>
      <c r="C590" s="76">
        <v>403000000</v>
      </c>
      <c r="D590" s="76">
        <v>403030000</v>
      </c>
      <c r="E590" s="76">
        <v>403030000</v>
      </c>
      <c r="F590" s="77">
        <v>403030002</v>
      </c>
      <c r="G590" s="6">
        <v>902</v>
      </c>
      <c r="H590" s="6">
        <v>10</v>
      </c>
      <c r="I590" s="77">
        <v>3</v>
      </c>
      <c r="J590" s="4" t="s">
        <v>425</v>
      </c>
      <c r="K590" s="6">
        <v>300</v>
      </c>
      <c r="L590" s="6"/>
      <c r="M590" s="6">
        <v>902133001</v>
      </c>
      <c r="N590" s="77" t="s">
        <v>351</v>
      </c>
      <c r="O590" s="6" t="s">
        <v>427</v>
      </c>
      <c r="P590" s="6" t="s">
        <v>422</v>
      </c>
      <c r="Q590" s="6" t="s">
        <v>426</v>
      </c>
      <c r="R590" s="6" t="s">
        <v>420</v>
      </c>
      <c r="S590" s="6">
        <v>300</v>
      </c>
      <c r="T590" s="6" t="s">
        <v>428</v>
      </c>
      <c r="U590" s="74">
        <v>403030002</v>
      </c>
      <c r="V590" s="72" t="s">
        <v>427</v>
      </c>
      <c r="W590" s="72" t="s">
        <v>422</v>
      </c>
      <c r="X590" s="72" t="s">
        <v>426</v>
      </c>
      <c r="Y590" s="72" t="s">
        <v>420</v>
      </c>
      <c r="Z590" s="73">
        <v>902</v>
      </c>
      <c r="AA590" s="41">
        <v>10</v>
      </c>
      <c r="AB590" s="41">
        <v>3</v>
      </c>
      <c r="AC590" s="42" t="s">
        <v>425</v>
      </c>
      <c r="AD590" s="73">
        <v>300</v>
      </c>
      <c r="AE590" s="43"/>
      <c r="AF590" s="44"/>
      <c r="AG590" s="45">
        <v>1620</v>
      </c>
      <c r="AH590" s="44"/>
      <c r="AI590" s="45">
        <v>1728</v>
      </c>
      <c r="AJ590" s="45">
        <v>1944</v>
      </c>
      <c r="AK590" s="45">
        <v>2160</v>
      </c>
      <c r="AL590" s="7">
        <v>600</v>
      </c>
      <c r="AM590" s="8"/>
    </row>
    <row r="591" spans="1:39" ht="84" customHeight="1" x14ac:dyDescent="0.2">
      <c r="A591" s="5"/>
      <c r="B591" s="76">
        <v>400000000</v>
      </c>
      <c r="C591" s="76">
        <v>403000000</v>
      </c>
      <c r="D591" s="76">
        <v>403030000</v>
      </c>
      <c r="E591" s="76">
        <v>403030000</v>
      </c>
      <c r="F591" s="77">
        <v>403030002</v>
      </c>
      <c r="G591" s="6">
        <v>902</v>
      </c>
      <c r="H591" s="6">
        <v>10</v>
      </c>
      <c r="I591" s="77">
        <v>3</v>
      </c>
      <c r="J591" s="4" t="s">
        <v>419</v>
      </c>
      <c r="K591" s="6">
        <v>300</v>
      </c>
      <c r="L591" s="6"/>
      <c r="M591" s="6">
        <v>902133002</v>
      </c>
      <c r="N591" s="77" t="s">
        <v>351</v>
      </c>
      <c r="O591" s="6" t="s">
        <v>423</v>
      </c>
      <c r="P591" s="6" t="s">
        <v>422</v>
      </c>
      <c r="Q591" s="6" t="s">
        <v>421</v>
      </c>
      <c r="R591" s="6" t="s">
        <v>420</v>
      </c>
      <c r="S591" s="6">
        <v>300</v>
      </c>
      <c r="T591" s="6" t="s">
        <v>424</v>
      </c>
      <c r="U591" s="74">
        <v>403030002</v>
      </c>
      <c r="V591" s="72" t="s">
        <v>423</v>
      </c>
      <c r="W591" s="72" t="s">
        <v>422</v>
      </c>
      <c r="X591" s="72" t="s">
        <v>421</v>
      </c>
      <c r="Y591" s="72" t="s">
        <v>420</v>
      </c>
      <c r="Z591" s="73">
        <v>902</v>
      </c>
      <c r="AA591" s="41">
        <v>10</v>
      </c>
      <c r="AB591" s="41">
        <v>3</v>
      </c>
      <c r="AC591" s="42" t="s">
        <v>419</v>
      </c>
      <c r="AD591" s="73">
        <v>300</v>
      </c>
      <c r="AE591" s="43"/>
      <c r="AF591" s="44"/>
      <c r="AG591" s="45">
        <v>240</v>
      </c>
      <c r="AH591" s="44"/>
      <c r="AI591" s="45">
        <v>240</v>
      </c>
      <c r="AJ591" s="45">
        <v>240</v>
      </c>
      <c r="AK591" s="45">
        <v>240</v>
      </c>
      <c r="AL591" s="7">
        <v>600</v>
      </c>
      <c r="AM591" s="8"/>
    </row>
    <row r="592" spans="1:39" ht="183" customHeight="1" x14ac:dyDescent="0.2">
      <c r="A592" s="5"/>
      <c r="B592" s="76"/>
      <c r="C592" s="76"/>
      <c r="D592" s="76"/>
      <c r="E592" s="76"/>
      <c r="F592" s="77"/>
      <c r="G592" s="6"/>
      <c r="H592" s="6"/>
      <c r="I592" s="77"/>
      <c r="J592" s="4"/>
      <c r="K592" s="6"/>
      <c r="L592" s="6"/>
      <c r="M592" s="6"/>
      <c r="N592" s="77"/>
      <c r="O592" s="6"/>
      <c r="P592" s="6"/>
      <c r="Q592" s="6"/>
      <c r="R592" s="6"/>
      <c r="S592" s="6"/>
      <c r="T592" s="6"/>
      <c r="U592" s="74">
        <v>403030002</v>
      </c>
      <c r="V592" s="63" t="s">
        <v>2151</v>
      </c>
      <c r="W592" s="72" t="s">
        <v>1764</v>
      </c>
      <c r="X592" s="72" t="s">
        <v>1763</v>
      </c>
      <c r="Y592" s="72" t="s">
        <v>1762</v>
      </c>
      <c r="Z592" s="46">
        <v>942</v>
      </c>
      <c r="AA592" s="47">
        <v>10</v>
      </c>
      <c r="AB592" s="47">
        <v>3</v>
      </c>
      <c r="AC592" s="48" t="s">
        <v>2150</v>
      </c>
      <c r="AD592" s="46">
        <v>800</v>
      </c>
      <c r="AE592" s="43"/>
      <c r="AF592" s="49"/>
      <c r="AG592" s="45">
        <v>0</v>
      </c>
      <c r="AH592" s="35"/>
      <c r="AI592" s="50">
        <v>3456</v>
      </c>
      <c r="AJ592" s="50">
        <v>3456</v>
      </c>
      <c r="AK592" s="45">
        <v>3456</v>
      </c>
      <c r="AL592" s="7"/>
      <c r="AM592" s="8"/>
    </row>
    <row r="593" spans="1:39" ht="104.25" customHeight="1" x14ac:dyDescent="0.2">
      <c r="A593" s="5"/>
      <c r="B593" s="76">
        <v>400000000</v>
      </c>
      <c r="C593" s="76">
        <v>403000000</v>
      </c>
      <c r="D593" s="76">
        <v>403030000</v>
      </c>
      <c r="E593" s="76">
        <v>403030000</v>
      </c>
      <c r="F593" s="77">
        <v>403030002</v>
      </c>
      <c r="G593" s="6">
        <v>934</v>
      </c>
      <c r="H593" s="6">
        <v>10</v>
      </c>
      <c r="I593" s="77">
        <v>3</v>
      </c>
      <c r="J593" s="4" t="s">
        <v>415</v>
      </c>
      <c r="K593" s="6">
        <v>300</v>
      </c>
      <c r="L593" s="6"/>
      <c r="M593" s="6">
        <v>934629001</v>
      </c>
      <c r="N593" s="77" t="s">
        <v>351</v>
      </c>
      <c r="O593" s="6" t="s">
        <v>414</v>
      </c>
      <c r="P593" s="6" t="s">
        <v>413</v>
      </c>
      <c r="Q593" s="6" t="s">
        <v>412</v>
      </c>
      <c r="R593" s="6" t="s">
        <v>403</v>
      </c>
      <c r="S593" s="6">
        <v>300</v>
      </c>
      <c r="T593" s="6" t="s">
        <v>411</v>
      </c>
      <c r="U593" s="74">
        <v>403030002</v>
      </c>
      <c r="V593" s="72" t="s">
        <v>414</v>
      </c>
      <c r="W593" s="72" t="s">
        <v>413</v>
      </c>
      <c r="X593" s="72" t="s">
        <v>412</v>
      </c>
      <c r="Y593" s="72" t="s">
        <v>403</v>
      </c>
      <c r="Z593" s="73">
        <v>934</v>
      </c>
      <c r="AA593" s="41">
        <v>10</v>
      </c>
      <c r="AB593" s="41">
        <v>4</v>
      </c>
      <c r="AC593" s="42" t="s">
        <v>415</v>
      </c>
      <c r="AD593" s="73">
        <v>300</v>
      </c>
      <c r="AE593" s="43"/>
      <c r="AF593" s="44"/>
      <c r="AG593" s="45">
        <v>0</v>
      </c>
      <c r="AH593" s="44"/>
      <c r="AI593" s="45">
        <v>16734</v>
      </c>
      <c r="AJ593" s="45">
        <v>9035.7000000000007</v>
      </c>
      <c r="AK593" s="45">
        <v>15428.8</v>
      </c>
      <c r="AL593" s="7">
        <v>600</v>
      </c>
      <c r="AM593" s="8"/>
    </row>
    <row r="594" spans="1:39" ht="107.25" customHeight="1" x14ac:dyDescent="0.2">
      <c r="A594" s="5"/>
      <c r="B594" s="76">
        <v>400000000</v>
      </c>
      <c r="C594" s="76">
        <v>403000000</v>
      </c>
      <c r="D594" s="76">
        <v>403030000</v>
      </c>
      <c r="E594" s="76">
        <v>403030000</v>
      </c>
      <c r="F594" s="77">
        <v>403030002</v>
      </c>
      <c r="G594" s="6">
        <v>934</v>
      </c>
      <c r="H594" s="6">
        <v>10</v>
      </c>
      <c r="I594" s="77">
        <v>4</v>
      </c>
      <c r="J594" s="4" t="s">
        <v>416</v>
      </c>
      <c r="K594" s="6">
        <v>300</v>
      </c>
      <c r="L594" s="6"/>
      <c r="M594" s="6">
        <v>934245001</v>
      </c>
      <c r="N594" s="77" t="s">
        <v>351</v>
      </c>
      <c r="O594" s="6" t="s">
        <v>417</v>
      </c>
      <c r="P594" s="6" t="s">
        <v>413</v>
      </c>
      <c r="Q594" s="6" t="s">
        <v>412</v>
      </c>
      <c r="R594" s="6" t="s">
        <v>403</v>
      </c>
      <c r="S594" s="6">
        <v>300</v>
      </c>
      <c r="T594" s="6" t="s">
        <v>418</v>
      </c>
      <c r="U594" s="74">
        <v>403030002</v>
      </c>
      <c r="V594" s="72" t="s">
        <v>417</v>
      </c>
      <c r="W594" s="72" t="s">
        <v>413</v>
      </c>
      <c r="X594" s="72" t="s">
        <v>412</v>
      </c>
      <c r="Y594" s="72" t="s">
        <v>403</v>
      </c>
      <c r="Z594" s="73">
        <v>934</v>
      </c>
      <c r="AA594" s="41">
        <v>10</v>
      </c>
      <c r="AB594" s="41">
        <v>4</v>
      </c>
      <c r="AC594" s="42" t="s">
        <v>416</v>
      </c>
      <c r="AD594" s="73">
        <v>300</v>
      </c>
      <c r="AE594" s="43"/>
      <c r="AF594" s="44"/>
      <c r="AG594" s="45">
        <v>3552.8</v>
      </c>
      <c r="AH594" s="44"/>
      <c r="AI594" s="45">
        <v>0</v>
      </c>
      <c r="AJ594" s="45">
        <v>8468.5</v>
      </c>
      <c r="AK594" s="45">
        <v>8468.5</v>
      </c>
      <c r="AL594" s="7">
        <v>600</v>
      </c>
      <c r="AM594" s="8"/>
    </row>
    <row r="595" spans="1:39" ht="51.75" customHeight="1" x14ac:dyDescent="0.2">
      <c r="A595" s="5"/>
      <c r="B595" s="76">
        <v>400000000</v>
      </c>
      <c r="C595" s="76">
        <v>403000000</v>
      </c>
      <c r="D595" s="76">
        <v>403030000</v>
      </c>
      <c r="E595" s="76">
        <v>403030000</v>
      </c>
      <c r="F595" s="77">
        <v>403030002</v>
      </c>
      <c r="G595" s="6">
        <v>934</v>
      </c>
      <c r="H595" s="6">
        <v>10</v>
      </c>
      <c r="I595" s="77">
        <v>4</v>
      </c>
      <c r="J595" s="4" t="s">
        <v>415</v>
      </c>
      <c r="K595" s="6">
        <v>300</v>
      </c>
      <c r="L595" s="6"/>
      <c r="M595" s="6">
        <v>934629001</v>
      </c>
      <c r="N595" s="77" t="s">
        <v>351</v>
      </c>
      <c r="O595" s="6" t="s">
        <v>414</v>
      </c>
      <c r="P595" s="6" t="s">
        <v>413</v>
      </c>
      <c r="Q595" s="6" t="s">
        <v>412</v>
      </c>
      <c r="R595" s="6" t="s">
        <v>403</v>
      </c>
      <c r="S595" s="6">
        <v>300</v>
      </c>
      <c r="T595" s="6" t="s">
        <v>411</v>
      </c>
      <c r="U595" s="98">
        <v>403030002</v>
      </c>
      <c r="V595" s="93" t="s">
        <v>414</v>
      </c>
      <c r="W595" s="93" t="s">
        <v>413</v>
      </c>
      <c r="X595" s="93" t="s">
        <v>412</v>
      </c>
      <c r="Y595" s="93" t="s">
        <v>403</v>
      </c>
      <c r="Z595" s="80">
        <v>934</v>
      </c>
      <c r="AA595" s="41">
        <v>10</v>
      </c>
      <c r="AB595" s="41">
        <v>4</v>
      </c>
      <c r="AC595" s="42" t="s">
        <v>415</v>
      </c>
      <c r="AD595" s="73">
        <v>300</v>
      </c>
      <c r="AE595" s="43"/>
      <c r="AF595" s="44"/>
      <c r="AG595" s="45">
        <v>12777.8</v>
      </c>
      <c r="AH595" s="44"/>
      <c r="AI595" s="45">
        <v>11812.3</v>
      </c>
      <c r="AJ595" s="45">
        <v>13806.8</v>
      </c>
      <c r="AK595" s="45">
        <v>11345.4</v>
      </c>
      <c r="AL595" s="7">
        <v>600</v>
      </c>
      <c r="AM595" s="8"/>
    </row>
    <row r="596" spans="1:39" ht="63.75" customHeight="1" x14ac:dyDescent="0.2">
      <c r="A596" s="5"/>
      <c r="B596" s="76">
        <v>400000000</v>
      </c>
      <c r="C596" s="76">
        <v>403000000</v>
      </c>
      <c r="D596" s="76">
        <v>403030000</v>
      </c>
      <c r="E596" s="76">
        <v>403030000</v>
      </c>
      <c r="F596" s="77">
        <v>403030002</v>
      </c>
      <c r="G596" s="6">
        <v>934</v>
      </c>
      <c r="H596" s="6">
        <v>10</v>
      </c>
      <c r="I596" s="77">
        <v>4</v>
      </c>
      <c r="J596" s="4" t="s">
        <v>410</v>
      </c>
      <c r="K596" s="6">
        <v>300</v>
      </c>
      <c r="L596" s="6"/>
      <c r="M596" s="6">
        <v>934365002</v>
      </c>
      <c r="N596" s="77" t="s">
        <v>351</v>
      </c>
      <c r="O596" s="6" t="s">
        <v>414</v>
      </c>
      <c r="P596" s="6" t="s">
        <v>413</v>
      </c>
      <c r="Q596" s="6" t="s">
        <v>412</v>
      </c>
      <c r="R596" s="6" t="s">
        <v>403</v>
      </c>
      <c r="S596" s="6">
        <v>300</v>
      </c>
      <c r="T596" s="6" t="s">
        <v>411</v>
      </c>
      <c r="U596" s="98"/>
      <c r="V596" s="93"/>
      <c r="W596" s="93"/>
      <c r="X596" s="93"/>
      <c r="Y596" s="93"/>
      <c r="Z596" s="80"/>
      <c r="AA596" s="41">
        <v>10</v>
      </c>
      <c r="AB596" s="41">
        <v>4</v>
      </c>
      <c r="AC596" s="42" t="s">
        <v>410</v>
      </c>
      <c r="AD596" s="73">
        <v>300</v>
      </c>
      <c r="AE596" s="43"/>
      <c r="AF596" s="44"/>
      <c r="AG596" s="45">
        <v>202.2</v>
      </c>
      <c r="AH596" s="44"/>
      <c r="AI596" s="45">
        <v>0</v>
      </c>
      <c r="AJ596" s="45">
        <v>0</v>
      </c>
      <c r="AK596" s="45">
        <v>0</v>
      </c>
      <c r="AL596" s="7">
        <v>600</v>
      </c>
      <c r="AM596" s="8"/>
    </row>
    <row r="597" spans="1:39" ht="85.5" customHeight="1" x14ac:dyDescent="0.2">
      <c r="A597" s="5"/>
      <c r="B597" s="76">
        <v>400000000</v>
      </c>
      <c r="C597" s="76">
        <v>403000000</v>
      </c>
      <c r="D597" s="76">
        <v>403030000</v>
      </c>
      <c r="E597" s="76">
        <v>403030000</v>
      </c>
      <c r="F597" s="77">
        <v>403030002</v>
      </c>
      <c r="G597" s="6">
        <v>962</v>
      </c>
      <c r="H597" s="6">
        <v>0</v>
      </c>
      <c r="I597" s="77">
        <v>0</v>
      </c>
      <c r="J597" s="4"/>
      <c r="K597" s="6">
        <v>0</v>
      </c>
      <c r="L597" s="6"/>
      <c r="M597" s="6">
        <v>962932001</v>
      </c>
      <c r="N597" s="77" t="s">
        <v>351</v>
      </c>
      <c r="O597" s="6" t="s">
        <v>379</v>
      </c>
      <c r="P597" s="6" t="s">
        <v>22</v>
      </c>
      <c r="Q597" s="6" t="s">
        <v>22</v>
      </c>
      <c r="R597" s="6" t="s">
        <v>22</v>
      </c>
      <c r="S597" s="6">
        <v>0</v>
      </c>
      <c r="T597" s="6" t="s">
        <v>409</v>
      </c>
      <c r="U597" s="74">
        <v>403030002</v>
      </c>
      <c r="V597" s="72" t="s">
        <v>379</v>
      </c>
      <c r="W597" s="79" t="s">
        <v>2167</v>
      </c>
      <c r="X597" s="79" t="s">
        <v>2168</v>
      </c>
      <c r="Y597" s="79" t="s">
        <v>2169</v>
      </c>
      <c r="Z597" s="73">
        <v>962</v>
      </c>
      <c r="AA597" s="41">
        <v>10</v>
      </c>
      <c r="AB597" s="41">
        <v>3</v>
      </c>
      <c r="AC597" s="42" t="s">
        <v>2153</v>
      </c>
      <c r="AD597" s="73">
        <v>300</v>
      </c>
      <c r="AE597" s="43"/>
      <c r="AF597" s="44"/>
      <c r="AG597" s="45">
        <v>0</v>
      </c>
      <c r="AH597" s="44"/>
      <c r="AI597" s="45">
        <v>100</v>
      </c>
      <c r="AJ597" s="45">
        <v>100</v>
      </c>
      <c r="AK597" s="45">
        <v>100</v>
      </c>
      <c r="AL597" s="7"/>
      <c r="AM597" s="8"/>
    </row>
    <row r="598" spans="1:39" ht="108.75" customHeight="1" x14ac:dyDescent="0.2">
      <c r="A598" s="5"/>
      <c r="B598" s="76">
        <v>400000000</v>
      </c>
      <c r="C598" s="76">
        <v>403000000</v>
      </c>
      <c r="D598" s="76">
        <v>403030000</v>
      </c>
      <c r="E598" s="76">
        <v>403030000</v>
      </c>
      <c r="F598" s="77">
        <v>403030002</v>
      </c>
      <c r="G598" s="6">
        <v>962</v>
      </c>
      <c r="H598" s="6">
        <v>10</v>
      </c>
      <c r="I598" s="77">
        <v>1</v>
      </c>
      <c r="J598" s="4" t="s">
        <v>373</v>
      </c>
      <c r="K598" s="6">
        <v>300</v>
      </c>
      <c r="L598" s="6"/>
      <c r="M598" s="6">
        <v>962130001</v>
      </c>
      <c r="N598" s="77" t="s">
        <v>351</v>
      </c>
      <c r="O598" s="6" t="s">
        <v>377</v>
      </c>
      <c r="P598" s="6" t="s">
        <v>376</v>
      </c>
      <c r="Q598" s="6" t="s">
        <v>375</v>
      </c>
      <c r="R598" s="6" t="s">
        <v>374</v>
      </c>
      <c r="S598" s="6">
        <v>300</v>
      </c>
      <c r="T598" s="6" t="s">
        <v>408</v>
      </c>
      <c r="U598" s="74">
        <v>403030002</v>
      </c>
      <c r="V598" s="72" t="s">
        <v>377</v>
      </c>
      <c r="W598" s="72" t="s">
        <v>376</v>
      </c>
      <c r="X598" s="72" t="s">
        <v>375</v>
      </c>
      <c r="Y598" s="72" t="s">
        <v>374</v>
      </c>
      <c r="Z598" s="73">
        <v>962</v>
      </c>
      <c r="AA598" s="41">
        <v>10</v>
      </c>
      <c r="AB598" s="41">
        <v>1</v>
      </c>
      <c r="AC598" s="42" t="s">
        <v>373</v>
      </c>
      <c r="AD598" s="73">
        <v>300</v>
      </c>
      <c r="AE598" s="43"/>
      <c r="AF598" s="44"/>
      <c r="AG598" s="45">
        <v>9395.2000000000007</v>
      </c>
      <c r="AH598" s="44"/>
      <c r="AI598" s="45">
        <v>10052.4</v>
      </c>
      <c r="AJ598" s="45">
        <v>10595.3</v>
      </c>
      <c r="AK598" s="45">
        <v>10595.3</v>
      </c>
      <c r="AL598" s="7">
        <v>600</v>
      </c>
      <c r="AM598" s="8"/>
    </row>
    <row r="599" spans="1:39" ht="99.75" customHeight="1" x14ac:dyDescent="0.2">
      <c r="A599" s="5"/>
      <c r="B599" s="76">
        <v>400000000</v>
      </c>
      <c r="C599" s="76">
        <v>403000000</v>
      </c>
      <c r="D599" s="76">
        <v>403030000</v>
      </c>
      <c r="E599" s="76">
        <v>403030000</v>
      </c>
      <c r="F599" s="77">
        <v>403030002</v>
      </c>
      <c r="G599" s="6">
        <v>962</v>
      </c>
      <c r="H599" s="6">
        <v>10</v>
      </c>
      <c r="I599" s="77">
        <v>3</v>
      </c>
      <c r="J599" s="4" t="s">
        <v>354</v>
      </c>
      <c r="K599" s="6">
        <v>200</v>
      </c>
      <c r="L599" s="6"/>
      <c r="M599" s="6">
        <v>962131002</v>
      </c>
      <c r="N599" s="77" t="s">
        <v>351</v>
      </c>
      <c r="O599" s="6" t="s">
        <v>358</v>
      </c>
      <c r="P599" s="6" t="s">
        <v>357</v>
      </c>
      <c r="Q599" s="6" t="s">
        <v>360</v>
      </c>
      <c r="R599" s="6" t="s">
        <v>355</v>
      </c>
      <c r="S599" s="6">
        <v>200</v>
      </c>
      <c r="T599" s="6" t="s">
        <v>407</v>
      </c>
      <c r="U599" s="74">
        <v>403030002</v>
      </c>
      <c r="V599" s="72" t="s">
        <v>358</v>
      </c>
      <c r="W599" s="72" t="s">
        <v>357</v>
      </c>
      <c r="X599" s="72" t="s">
        <v>360</v>
      </c>
      <c r="Y599" s="72" t="s">
        <v>355</v>
      </c>
      <c r="Z599" s="73">
        <v>962</v>
      </c>
      <c r="AA599" s="41">
        <v>10</v>
      </c>
      <c r="AB599" s="41">
        <v>3</v>
      </c>
      <c r="AC599" s="42" t="s">
        <v>354</v>
      </c>
      <c r="AD599" s="73">
        <v>200</v>
      </c>
      <c r="AE599" s="43"/>
      <c r="AF599" s="44"/>
      <c r="AG599" s="45">
        <v>196.5</v>
      </c>
      <c r="AH599" s="44"/>
      <c r="AI599" s="45">
        <v>390</v>
      </c>
      <c r="AJ599" s="45">
        <v>390</v>
      </c>
      <c r="AK599" s="45">
        <v>390</v>
      </c>
      <c r="AL599" s="7">
        <v>600</v>
      </c>
      <c r="AM599" s="8"/>
    </row>
    <row r="600" spans="1:39" ht="106.5" customHeight="1" x14ac:dyDescent="0.2">
      <c r="A600" s="5"/>
      <c r="B600" s="76">
        <v>400000000</v>
      </c>
      <c r="C600" s="76">
        <v>403000000</v>
      </c>
      <c r="D600" s="76">
        <v>403030000</v>
      </c>
      <c r="E600" s="76">
        <v>403030000</v>
      </c>
      <c r="F600" s="77">
        <v>403030002</v>
      </c>
      <c r="G600" s="6">
        <v>962</v>
      </c>
      <c r="H600" s="6">
        <v>10</v>
      </c>
      <c r="I600" s="77">
        <v>3</v>
      </c>
      <c r="J600" s="4" t="s">
        <v>354</v>
      </c>
      <c r="K600" s="6">
        <v>300</v>
      </c>
      <c r="L600" s="6"/>
      <c r="M600" s="6">
        <v>962131001</v>
      </c>
      <c r="N600" s="77" t="s">
        <v>351</v>
      </c>
      <c r="O600" s="6" t="s">
        <v>358</v>
      </c>
      <c r="P600" s="6" t="s">
        <v>357</v>
      </c>
      <c r="Q600" s="6" t="s">
        <v>356</v>
      </c>
      <c r="R600" s="6" t="s">
        <v>355</v>
      </c>
      <c r="S600" s="6">
        <v>300</v>
      </c>
      <c r="T600" s="6" t="s">
        <v>406</v>
      </c>
      <c r="U600" s="74">
        <v>403030002</v>
      </c>
      <c r="V600" s="72" t="s">
        <v>358</v>
      </c>
      <c r="W600" s="72" t="s">
        <v>357</v>
      </c>
      <c r="X600" s="72" t="s">
        <v>356</v>
      </c>
      <c r="Y600" s="72" t="s">
        <v>355</v>
      </c>
      <c r="Z600" s="73">
        <v>962</v>
      </c>
      <c r="AA600" s="41">
        <v>10</v>
      </c>
      <c r="AB600" s="41">
        <v>3</v>
      </c>
      <c r="AC600" s="42" t="s">
        <v>354</v>
      </c>
      <c r="AD600" s="73">
        <v>300</v>
      </c>
      <c r="AE600" s="43"/>
      <c r="AF600" s="44"/>
      <c r="AG600" s="45">
        <v>12562.3</v>
      </c>
      <c r="AH600" s="44"/>
      <c r="AI600" s="45">
        <v>16604.099999999999</v>
      </c>
      <c r="AJ600" s="45">
        <v>16604.099999999999</v>
      </c>
      <c r="AK600" s="45">
        <v>16604.099999999999</v>
      </c>
      <c r="AL600" s="7">
        <v>600</v>
      </c>
      <c r="AM600" s="8"/>
    </row>
    <row r="601" spans="1:39" ht="89.25" customHeight="1" x14ac:dyDescent="0.2">
      <c r="A601" s="5"/>
      <c r="B601" s="76">
        <v>400000000</v>
      </c>
      <c r="C601" s="76">
        <v>403000000</v>
      </c>
      <c r="D601" s="76">
        <v>403030000</v>
      </c>
      <c r="E601" s="76">
        <v>403030000</v>
      </c>
      <c r="F601" s="77">
        <v>403030002</v>
      </c>
      <c r="G601" s="6">
        <v>962</v>
      </c>
      <c r="H601" s="6">
        <v>10</v>
      </c>
      <c r="I601" s="77">
        <v>3</v>
      </c>
      <c r="J601" s="4" t="s">
        <v>345</v>
      </c>
      <c r="K601" s="6">
        <v>200</v>
      </c>
      <c r="L601" s="6"/>
      <c r="M601" s="6">
        <v>962512002</v>
      </c>
      <c r="N601" s="77" t="s">
        <v>351</v>
      </c>
      <c r="O601" s="6" t="s">
        <v>349</v>
      </c>
      <c r="P601" s="6" t="s">
        <v>348</v>
      </c>
      <c r="Q601" s="6" t="s">
        <v>352</v>
      </c>
      <c r="R601" s="6" t="s">
        <v>346</v>
      </c>
      <c r="S601" s="6">
        <v>200</v>
      </c>
      <c r="T601" s="6" t="s">
        <v>405</v>
      </c>
      <c r="U601" s="74">
        <v>403030002</v>
      </c>
      <c r="V601" s="72" t="s">
        <v>349</v>
      </c>
      <c r="W601" s="72" t="s">
        <v>348</v>
      </c>
      <c r="X601" s="72" t="s">
        <v>352</v>
      </c>
      <c r="Y601" s="72" t="s">
        <v>346</v>
      </c>
      <c r="Z601" s="73">
        <v>962</v>
      </c>
      <c r="AA601" s="41">
        <v>10</v>
      </c>
      <c r="AB601" s="41">
        <v>3</v>
      </c>
      <c r="AC601" s="42" t="s">
        <v>345</v>
      </c>
      <c r="AD601" s="73">
        <v>200</v>
      </c>
      <c r="AE601" s="43"/>
      <c r="AF601" s="44"/>
      <c r="AG601" s="45">
        <v>0</v>
      </c>
      <c r="AH601" s="44"/>
      <c r="AI601" s="45">
        <v>310</v>
      </c>
      <c r="AJ601" s="45">
        <v>0</v>
      </c>
      <c r="AK601" s="45">
        <v>0</v>
      </c>
      <c r="AL601" s="7">
        <v>600</v>
      </c>
      <c r="AM601" s="8"/>
    </row>
    <row r="602" spans="1:39" ht="83.25" customHeight="1" x14ac:dyDescent="0.2">
      <c r="A602" s="5"/>
      <c r="B602" s="76">
        <v>400000000</v>
      </c>
      <c r="C602" s="76">
        <v>403000000</v>
      </c>
      <c r="D602" s="76">
        <v>403030000</v>
      </c>
      <c r="E602" s="76">
        <v>403030000</v>
      </c>
      <c r="F602" s="77">
        <v>403030002</v>
      </c>
      <c r="G602" s="6">
        <v>962</v>
      </c>
      <c r="H602" s="6">
        <v>10</v>
      </c>
      <c r="I602" s="77">
        <v>3</v>
      </c>
      <c r="J602" s="4" t="s">
        <v>345</v>
      </c>
      <c r="K602" s="6">
        <v>300</v>
      </c>
      <c r="L602" s="6"/>
      <c r="M602" s="6">
        <v>962512001</v>
      </c>
      <c r="N602" s="77" t="s">
        <v>351</v>
      </c>
      <c r="O602" s="6" t="s">
        <v>349</v>
      </c>
      <c r="P602" s="6" t="s">
        <v>348</v>
      </c>
      <c r="Q602" s="6" t="s">
        <v>381</v>
      </c>
      <c r="R602" s="6" t="s">
        <v>346</v>
      </c>
      <c r="S602" s="6">
        <v>300</v>
      </c>
      <c r="T602" s="6" t="s">
        <v>404</v>
      </c>
      <c r="U602" s="74">
        <v>403030002</v>
      </c>
      <c r="V602" s="72" t="s">
        <v>349</v>
      </c>
      <c r="W602" s="72" t="s">
        <v>348</v>
      </c>
      <c r="X602" s="72" t="s">
        <v>381</v>
      </c>
      <c r="Y602" s="72" t="s">
        <v>346</v>
      </c>
      <c r="Z602" s="73">
        <v>962</v>
      </c>
      <c r="AA602" s="41">
        <v>10</v>
      </c>
      <c r="AB602" s="41">
        <v>3</v>
      </c>
      <c r="AC602" s="42" t="s">
        <v>345</v>
      </c>
      <c r="AD602" s="73">
        <v>300</v>
      </c>
      <c r="AE602" s="43"/>
      <c r="AF602" s="44"/>
      <c r="AG602" s="45">
        <v>0</v>
      </c>
      <c r="AH602" s="44"/>
      <c r="AI602" s="45">
        <v>1564</v>
      </c>
      <c r="AJ602" s="45">
        <v>0</v>
      </c>
      <c r="AK602" s="45">
        <v>0</v>
      </c>
      <c r="AL602" s="7">
        <v>600</v>
      </c>
      <c r="AM602" s="8"/>
    </row>
    <row r="603" spans="1:39" ht="87.75" customHeight="1" x14ac:dyDescent="0.2">
      <c r="A603" s="5"/>
      <c r="B603" s="76">
        <v>400000000</v>
      </c>
      <c r="C603" s="76">
        <v>403000000</v>
      </c>
      <c r="D603" s="76">
        <v>403030000</v>
      </c>
      <c r="E603" s="76">
        <v>403030000</v>
      </c>
      <c r="F603" s="77">
        <v>403030002</v>
      </c>
      <c r="G603" s="6">
        <v>972</v>
      </c>
      <c r="H603" s="6">
        <v>0</v>
      </c>
      <c r="I603" s="77">
        <v>0</v>
      </c>
      <c r="J603" s="4"/>
      <c r="K603" s="6">
        <v>0</v>
      </c>
      <c r="L603" s="6"/>
      <c r="M603" s="6">
        <v>972933001</v>
      </c>
      <c r="N603" s="77" t="s">
        <v>351</v>
      </c>
      <c r="O603" s="6" t="s">
        <v>379</v>
      </c>
      <c r="P603" s="6" t="s">
        <v>22</v>
      </c>
      <c r="Q603" s="6" t="s">
        <v>22</v>
      </c>
      <c r="R603" s="6" t="s">
        <v>22</v>
      </c>
      <c r="S603" s="6">
        <v>0</v>
      </c>
      <c r="T603" s="6" t="s">
        <v>402</v>
      </c>
      <c r="U603" s="74">
        <v>403030002</v>
      </c>
      <c r="V603" s="72" t="s">
        <v>379</v>
      </c>
      <c r="W603" s="64" t="s">
        <v>2167</v>
      </c>
      <c r="X603" s="64" t="s">
        <v>2170</v>
      </c>
      <c r="Y603" s="64" t="s">
        <v>2169</v>
      </c>
      <c r="Z603" s="73">
        <v>972</v>
      </c>
      <c r="AA603" s="41">
        <v>10</v>
      </c>
      <c r="AB603" s="41">
        <v>3</v>
      </c>
      <c r="AC603" s="42" t="s">
        <v>2153</v>
      </c>
      <c r="AD603" s="73">
        <v>300</v>
      </c>
      <c r="AE603" s="43"/>
      <c r="AF603" s="44"/>
      <c r="AG603" s="45">
        <v>0</v>
      </c>
      <c r="AH603" s="44"/>
      <c r="AI603" s="45">
        <v>100</v>
      </c>
      <c r="AJ603" s="45">
        <v>100</v>
      </c>
      <c r="AK603" s="45">
        <v>100</v>
      </c>
      <c r="AL603" s="7"/>
      <c r="AM603" s="8"/>
    </row>
    <row r="604" spans="1:39" ht="113.25" customHeight="1" x14ac:dyDescent="0.2">
      <c r="A604" s="5"/>
      <c r="B604" s="76">
        <v>400000000</v>
      </c>
      <c r="C604" s="76">
        <v>403000000</v>
      </c>
      <c r="D604" s="76">
        <v>403030000</v>
      </c>
      <c r="E604" s="76">
        <v>403030000</v>
      </c>
      <c r="F604" s="77">
        <v>403030002</v>
      </c>
      <c r="G604" s="6">
        <v>972</v>
      </c>
      <c r="H604" s="6">
        <v>10</v>
      </c>
      <c r="I604" s="77">
        <v>1</v>
      </c>
      <c r="J604" s="4" t="s">
        <v>373</v>
      </c>
      <c r="K604" s="6">
        <v>200</v>
      </c>
      <c r="L604" s="6"/>
      <c r="M604" s="6">
        <v>972253002</v>
      </c>
      <c r="N604" s="77" t="s">
        <v>351</v>
      </c>
      <c r="O604" s="6" t="s">
        <v>389</v>
      </c>
      <c r="P604" s="6" t="s">
        <v>376</v>
      </c>
      <c r="Q604" s="6" t="s">
        <v>375</v>
      </c>
      <c r="R604" s="6" t="s">
        <v>374</v>
      </c>
      <c r="S604" s="6">
        <v>200</v>
      </c>
      <c r="T604" s="6" t="s">
        <v>401</v>
      </c>
      <c r="U604" s="74">
        <v>403030002</v>
      </c>
      <c r="V604" s="72" t="s">
        <v>389</v>
      </c>
      <c r="W604" s="72" t="s">
        <v>376</v>
      </c>
      <c r="X604" s="72" t="s">
        <v>375</v>
      </c>
      <c r="Y604" s="72" t="s">
        <v>374</v>
      </c>
      <c r="Z604" s="73">
        <v>972</v>
      </c>
      <c r="AA604" s="41">
        <v>10</v>
      </c>
      <c r="AB604" s="41">
        <v>1</v>
      </c>
      <c r="AC604" s="42" t="s">
        <v>373</v>
      </c>
      <c r="AD604" s="73">
        <v>200</v>
      </c>
      <c r="AE604" s="43"/>
      <c r="AF604" s="44"/>
      <c r="AG604" s="45">
        <v>43.6</v>
      </c>
      <c r="AH604" s="44"/>
      <c r="AI604" s="45">
        <v>51.3</v>
      </c>
      <c r="AJ604" s="45">
        <v>54.5</v>
      </c>
      <c r="AK604" s="45">
        <v>54.5</v>
      </c>
      <c r="AL604" s="7">
        <v>600</v>
      </c>
      <c r="AM604" s="8"/>
    </row>
    <row r="605" spans="1:39" ht="116.25" customHeight="1" x14ac:dyDescent="0.2">
      <c r="A605" s="5"/>
      <c r="B605" s="76">
        <v>400000000</v>
      </c>
      <c r="C605" s="76">
        <v>403000000</v>
      </c>
      <c r="D605" s="76">
        <v>403030000</v>
      </c>
      <c r="E605" s="76">
        <v>403030000</v>
      </c>
      <c r="F605" s="77">
        <v>403030002</v>
      </c>
      <c r="G605" s="6">
        <v>972</v>
      </c>
      <c r="H605" s="6">
        <v>10</v>
      </c>
      <c r="I605" s="77">
        <v>1</v>
      </c>
      <c r="J605" s="4" t="s">
        <v>373</v>
      </c>
      <c r="K605" s="6">
        <v>300</v>
      </c>
      <c r="L605" s="6"/>
      <c r="M605" s="6">
        <v>972253001</v>
      </c>
      <c r="N605" s="77" t="s">
        <v>351</v>
      </c>
      <c r="O605" s="6" t="s">
        <v>377</v>
      </c>
      <c r="P605" s="6" t="s">
        <v>376</v>
      </c>
      <c r="Q605" s="6" t="s">
        <v>375</v>
      </c>
      <c r="R605" s="6" t="s">
        <v>374</v>
      </c>
      <c r="S605" s="6">
        <v>300</v>
      </c>
      <c r="T605" s="6" t="s">
        <v>400</v>
      </c>
      <c r="U605" s="74">
        <v>403030002</v>
      </c>
      <c r="V605" s="72" t="s">
        <v>377</v>
      </c>
      <c r="W605" s="72" t="s">
        <v>376</v>
      </c>
      <c r="X605" s="72" t="s">
        <v>375</v>
      </c>
      <c r="Y605" s="72" t="s">
        <v>374</v>
      </c>
      <c r="Z605" s="73">
        <v>972</v>
      </c>
      <c r="AA605" s="41">
        <v>10</v>
      </c>
      <c r="AB605" s="41">
        <v>1</v>
      </c>
      <c r="AC605" s="42" t="s">
        <v>373</v>
      </c>
      <c r="AD605" s="73">
        <v>300</v>
      </c>
      <c r="AE605" s="43"/>
      <c r="AF605" s="44"/>
      <c r="AG605" s="45">
        <v>9643.7999999999993</v>
      </c>
      <c r="AH605" s="44"/>
      <c r="AI605" s="45">
        <v>11350.6</v>
      </c>
      <c r="AJ605" s="45">
        <v>12058.9</v>
      </c>
      <c r="AK605" s="45">
        <v>12058.9</v>
      </c>
      <c r="AL605" s="7">
        <v>600</v>
      </c>
      <c r="AM605" s="8"/>
    </row>
    <row r="606" spans="1:39" ht="73.5" customHeight="1" x14ac:dyDescent="0.2">
      <c r="A606" s="5"/>
      <c r="B606" s="76">
        <v>400000000</v>
      </c>
      <c r="C606" s="76">
        <v>403000000</v>
      </c>
      <c r="D606" s="76">
        <v>403030000</v>
      </c>
      <c r="E606" s="76">
        <v>403030000</v>
      </c>
      <c r="F606" s="77">
        <v>403030002</v>
      </c>
      <c r="G606" s="6">
        <v>972</v>
      </c>
      <c r="H606" s="6">
        <v>10</v>
      </c>
      <c r="I606" s="77">
        <v>3</v>
      </c>
      <c r="J606" s="4" t="s">
        <v>367</v>
      </c>
      <c r="K606" s="6">
        <v>300</v>
      </c>
      <c r="L606" s="6"/>
      <c r="M606" s="6">
        <v>972909006</v>
      </c>
      <c r="N606" s="77" t="s">
        <v>351</v>
      </c>
      <c r="O606" s="6" t="s">
        <v>351</v>
      </c>
      <c r="P606" s="6" t="s">
        <v>398</v>
      </c>
      <c r="Q606" s="6" t="s">
        <v>397</v>
      </c>
      <c r="R606" s="6" t="s">
        <v>396</v>
      </c>
      <c r="S606" s="6">
        <v>300</v>
      </c>
      <c r="T606" s="6" t="s">
        <v>399</v>
      </c>
      <c r="U606" s="74">
        <v>403030002</v>
      </c>
      <c r="V606" s="72" t="s">
        <v>351</v>
      </c>
      <c r="W606" s="72" t="s">
        <v>398</v>
      </c>
      <c r="X606" s="72" t="s">
        <v>397</v>
      </c>
      <c r="Y606" s="72" t="s">
        <v>396</v>
      </c>
      <c r="Z606" s="73">
        <v>972</v>
      </c>
      <c r="AA606" s="41">
        <v>10</v>
      </c>
      <c r="AB606" s="41">
        <v>3</v>
      </c>
      <c r="AC606" s="42" t="s">
        <v>367</v>
      </c>
      <c r="AD606" s="73">
        <v>300</v>
      </c>
      <c r="AE606" s="43"/>
      <c r="AF606" s="44"/>
      <c r="AG606" s="45">
        <v>0</v>
      </c>
      <c r="AH606" s="44"/>
      <c r="AI606" s="45">
        <v>67.7</v>
      </c>
      <c r="AJ606" s="45">
        <v>58.9</v>
      </c>
      <c r="AK606" s="45">
        <v>58.9</v>
      </c>
      <c r="AL606" s="7">
        <v>600</v>
      </c>
      <c r="AM606" s="8"/>
    </row>
    <row r="607" spans="1:39" ht="97.5" customHeight="1" x14ac:dyDescent="0.2">
      <c r="A607" s="5"/>
      <c r="B607" s="76">
        <v>400000000</v>
      </c>
      <c r="C607" s="76">
        <v>403000000</v>
      </c>
      <c r="D607" s="76">
        <v>403030000</v>
      </c>
      <c r="E607" s="76">
        <v>403030000</v>
      </c>
      <c r="F607" s="77">
        <v>403030002</v>
      </c>
      <c r="G607" s="6">
        <v>972</v>
      </c>
      <c r="H607" s="6">
        <v>10</v>
      </c>
      <c r="I607" s="77">
        <v>3</v>
      </c>
      <c r="J607" s="4" t="s">
        <v>354</v>
      </c>
      <c r="K607" s="6">
        <v>200</v>
      </c>
      <c r="L607" s="6"/>
      <c r="M607" s="6">
        <v>972254002</v>
      </c>
      <c r="N607" s="77" t="s">
        <v>351</v>
      </c>
      <c r="O607" s="6" t="s">
        <v>358</v>
      </c>
      <c r="P607" s="6" t="s">
        <v>357</v>
      </c>
      <c r="Q607" s="6" t="s">
        <v>360</v>
      </c>
      <c r="R607" s="6" t="s">
        <v>355</v>
      </c>
      <c r="S607" s="6">
        <v>200</v>
      </c>
      <c r="T607" s="6" t="s">
        <v>395</v>
      </c>
      <c r="U607" s="74">
        <v>403030002</v>
      </c>
      <c r="V607" s="72" t="s">
        <v>358</v>
      </c>
      <c r="W607" s="72" t="s">
        <v>357</v>
      </c>
      <c r="X607" s="72" t="s">
        <v>360</v>
      </c>
      <c r="Y607" s="72" t="s">
        <v>355</v>
      </c>
      <c r="Z607" s="73">
        <v>972</v>
      </c>
      <c r="AA607" s="41">
        <v>10</v>
      </c>
      <c r="AB607" s="41">
        <v>3</v>
      </c>
      <c r="AC607" s="42" t="s">
        <v>354</v>
      </c>
      <c r="AD607" s="73">
        <v>200</v>
      </c>
      <c r="AE607" s="43"/>
      <c r="AF607" s="44"/>
      <c r="AG607" s="45">
        <v>346.6</v>
      </c>
      <c r="AH607" s="44"/>
      <c r="AI607" s="45">
        <v>490.6</v>
      </c>
      <c r="AJ607" s="45">
        <v>490.6</v>
      </c>
      <c r="AK607" s="45">
        <v>490.6</v>
      </c>
      <c r="AL607" s="7">
        <v>600</v>
      </c>
      <c r="AM607" s="8"/>
    </row>
    <row r="608" spans="1:39" ht="94.5" customHeight="1" x14ac:dyDescent="0.2">
      <c r="A608" s="5"/>
      <c r="B608" s="76">
        <v>400000000</v>
      </c>
      <c r="C608" s="76">
        <v>403000000</v>
      </c>
      <c r="D608" s="76">
        <v>403030000</v>
      </c>
      <c r="E608" s="76">
        <v>403030000</v>
      </c>
      <c r="F608" s="77">
        <v>403030002</v>
      </c>
      <c r="G608" s="6">
        <v>972</v>
      </c>
      <c r="H608" s="6">
        <v>10</v>
      </c>
      <c r="I608" s="77">
        <v>3</v>
      </c>
      <c r="J608" s="4" t="s">
        <v>354</v>
      </c>
      <c r="K608" s="6">
        <v>300</v>
      </c>
      <c r="L608" s="6"/>
      <c r="M608" s="6">
        <v>972254001</v>
      </c>
      <c r="N608" s="77" t="s">
        <v>351</v>
      </c>
      <c r="O608" s="6" t="s">
        <v>358</v>
      </c>
      <c r="P608" s="6" t="s">
        <v>357</v>
      </c>
      <c r="Q608" s="6" t="s">
        <v>356</v>
      </c>
      <c r="R608" s="6" t="s">
        <v>355</v>
      </c>
      <c r="S608" s="6">
        <v>300</v>
      </c>
      <c r="T608" s="6" t="s">
        <v>394</v>
      </c>
      <c r="U608" s="74">
        <v>403030002</v>
      </c>
      <c r="V608" s="72" t="s">
        <v>358</v>
      </c>
      <c r="W608" s="72" t="s">
        <v>357</v>
      </c>
      <c r="X608" s="72" t="s">
        <v>356</v>
      </c>
      <c r="Y608" s="72" t="s">
        <v>355</v>
      </c>
      <c r="Z608" s="73">
        <v>972</v>
      </c>
      <c r="AA608" s="41">
        <v>10</v>
      </c>
      <c r="AB608" s="41">
        <v>3</v>
      </c>
      <c r="AC608" s="42" t="s">
        <v>354</v>
      </c>
      <c r="AD608" s="73">
        <v>300</v>
      </c>
      <c r="AE608" s="43"/>
      <c r="AF608" s="44"/>
      <c r="AG608" s="45">
        <v>10998.6</v>
      </c>
      <c r="AH608" s="44"/>
      <c r="AI608" s="45">
        <v>15452.4</v>
      </c>
      <c r="AJ608" s="45">
        <v>15452.4</v>
      </c>
      <c r="AK608" s="45">
        <v>15452.4</v>
      </c>
      <c r="AL608" s="7">
        <v>600</v>
      </c>
      <c r="AM608" s="8"/>
    </row>
    <row r="609" spans="1:39" ht="87" customHeight="1" x14ac:dyDescent="0.2">
      <c r="A609" s="5"/>
      <c r="B609" s="76">
        <v>400000000</v>
      </c>
      <c r="C609" s="76">
        <v>403000000</v>
      </c>
      <c r="D609" s="76">
        <v>403030000</v>
      </c>
      <c r="E609" s="76">
        <v>403030000</v>
      </c>
      <c r="F609" s="77">
        <v>403030002</v>
      </c>
      <c r="G609" s="6">
        <v>972</v>
      </c>
      <c r="H609" s="6">
        <v>10</v>
      </c>
      <c r="I609" s="77">
        <v>3</v>
      </c>
      <c r="J609" s="4" t="s">
        <v>345</v>
      </c>
      <c r="K609" s="6">
        <v>200</v>
      </c>
      <c r="L609" s="6"/>
      <c r="M609" s="6">
        <v>972513002</v>
      </c>
      <c r="N609" s="77" t="s">
        <v>351</v>
      </c>
      <c r="O609" s="6" t="s">
        <v>349</v>
      </c>
      <c r="P609" s="6" t="s">
        <v>348</v>
      </c>
      <c r="Q609" s="6" t="s">
        <v>352</v>
      </c>
      <c r="R609" s="6" t="s">
        <v>346</v>
      </c>
      <c r="S609" s="6">
        <v>200</v>
      </c>
      <c r="T609" s="6" t="s">
        <v>393</v>
      </c>
      <c r="U609" s="74">
        <v>403030002</v>
      </c>
      <c r="V609" s="72" t="s">
        <v>349</v>
      </c>
      <c r="W609" s="72" t="s">
        <v>348</v>
      </c>
      <c r="X609" s="72" t="s">
        <v>352</v>
      </c>
      <c r="Y609" s="72" t="s">
        <v>346</v>
      </c>
      <c r="Z609" s="73">
        <v>972</v>
      </c>
      <c r="AA609" s="41">
        <v>10</v>
      </c>
      <c r="AB609" s="41">
        <v>3</v>
      </c>
      <c r="AC609" s="42" t="s">
        <v>345</v>
      </c>
      <c r="AD609" s="73">
        <v>200</v>
      </c>
      <c r="AE609" s="43"/>
      <c r="AF609" s="44"/>
      <c r="AG609" s="45">
        <v>0</v>
      </c>
      <c r="AH609" s="44"/>
      <c r="AI609" s="45">
        <v>64</v>
      </c>
      <c r="AJ609" s="45">
        <v>0</v>
      </c>
      <c r="AK609" s="45">
        <v>0</v>
      </c>
      <c r="AL609" s="7">
        <v>600</v>
      </c>
      <c r="AM609" s="8"/>
    </row>
    <row r="610" spans="1:39" ht="87.75" customHeight="1" x14ac:dyDescent="0.2">
      <c r="A610" s="5"/>
      <c r="B610" s="76">
        <v>400000000</v>
      </c>
      <c r="C610" s="76">
        <v>403000000</v>
      </c>
      <c r="D610" s="76">
        <v>403030000</v>
      </c>
      <c r="E610" s="76">
        <v>403030000</v>
      </c>
      <c r="F610" s="77">
        <v>403030002</v>
      </c>
      <c r="G610" s="6">
        <v>972</v>
      </c>
      <c r="H610" s="6">
        <v>10</v>
      </c>
      <c r="I610" s="77">
        <v>3</v>
      </c>
      <c r="J610" s="4" t="s">
        <v>345</v>
      </c>
      <c r="K610" s="6">
        <v>300</v>
      </c>
      <c r="L610" s="6"/>
      <c r="M610" s="6">
        <v>972513001</v>
      </c>
      <c r="N610" s="77" t="s">
        <v>351</v>
      </c>
      <c r="O610" s="6" t="s">
        <v>349</v>
      </c>
      <c r="P610" s="6" t="s">
        <v>348</v>
      </c>
      <c r="Q610" s="6" t="s">
        <v>381</v>
      </c>
      <c r="R610" s="6" t="s">
        <v>346</v>
      </c>
      <c r="S610" s="6">
        <v>300</v>
      </c>
      <c r="T610" s="6" t="s">
        <v>392</v>
      </c>
      <c r="U610" s="74">
        <v>403030002</v>
      </c>
      <c r="V610" s="72" t="s">
        <v>349</v>
      </c>
      <c r="W610" s="72" t="s">
        <v>348</v>
      </c>
      <c r="X610" s="72" t="s">
        <v>381</v>
      </c>
      <c r="Y610" s="72" t="s">
        <v>346</v>
      </c>
      <c r="Z610" s="73">
        <v>972</v>
      </c>
      <c r="AA610" s="41">
        <v>10</v>
      </c>
      <c r="AB610" s="41">
        <v>3</v>
      </c>
      <c r="AC610" s="42" t="s">
        <v>345</v>
      </c>
      <c r="AD610" s="73">
        <v>300</v>
      </c>
      <c r="AE610" s="43"/>
      <c r="AF610" s="44"/>
      <c r="AG610" s="45">
        <v>0</v>
      </c>
      <c r="AH610" s="44"/>
      <c r="AI610" s="45">
        <v>1591</v>
      </c>
      <c r="AJ610" s="45">
        <v>0</v>
      </c>
      <c r="AK610" s="45">
        <v>0</v>
      </c>
      <c r="AL610" s="7">
        <v>600</v>
      </c>
      <c r="AM610" s="8"/>
    </row>
    <row r="611" spans="1:39" ht="95.25" customHeight="1" x14ac:dyDescent="0.2">
      <c r="A611" s="5"/>
      <c r="B611" s="76">
        <v>400000000</v>
      </c>
      <c r="C611" s="76">
        <v>403000000</v>
      </c>
      <c r="D611" s="76">
        <v>403030000</v>
      </c>
      <c r="E611" s="76">
        <v>403030000</v>
      </c>
      <c r="F611" s="77">
        <v>403030002</v>
      </c>
      <c r="G611" s="6">
        <v>982</v>
      </c>
      <c r="H611" s="6">
        <v>0</v>
      </c>
      <c r="I611" s="77">
        <v>0</v>
      </c>
      <c r="J611" s="4"/>
      <c r="K611" s="6">
        <v>0</v>
      </c>
      <c r="L611" s="6"/>
      <c r="M611" s="6">
        <v>982934001</v>
      </c>
      <c r="N611" s="77" t="s">
        <v>351</v>
      </c>
      <c r="O611" s="6" t="s">
        <v>379</v>
      </c>
      <c r="P611" s="6" t="s">
        <v>22</v>
      </c>
      <c r="Q611" s="6" t="s">
        <v>22</v>
      </c>
      <c r="R611" s="6" t="s">
        <v>22</v>
      </c>
      <c r="S611" s="6">
        <v>0</v>
      </c>
      <c r="T611" s="6" t="s">
        <v>391</v>
      </c>
      <c r="U611" s="74">
        <v>403030002</v>
      </c>
      <c r="V611" s="72" t="s">
        <v>379</v>
      </c>
      <c r="W611" s="64" t="s">
        <v>2167</v>
      </c>
      <c r="X611" s="64" t="s">
        <v>2171</v>
      </c>
      <c r="Y611" s="64" t="s">
        <v>2169</v>
      </c>
      <c r="Z611" s="73">
        <v>982</v>
      </c>
      <c r="AA611" s="41">
        <v>10</v>
      </c>
      <c r="AB611" s="41">
        <v>3</v>
      </c>
      <c r="AC611" s="42" t="s">
        <v>2153</v>
      </c>
      <c r="AD611" s="73">
        <v>300</v>
      </c>
      <c r="AE611" s="43"/>
      <c r="AF611" s="44"/>
      <c r="AG611" s="45">
        <v>0</v>
      </c>
      <c r="AH611" s="44"/>
      <c r="AI611" s="45">
        <v>100</v>
      </c>
      <c r="AJ611" s="45">
        <v>100</v>
      </c>
      <c r="AK611" s="45">
        <v>100</v>
      </c>
      <c r="AL611" s="7"/>
      <c r="AM611" s="8"/>
    </row>
    <row r="612" spans="1:39" ht="116.25" customHeight="1" x14ac:dyDescent="0.2">
      <c r="A612" s="5"/>
      <c r="B612" s="76">
        <v>400000000</v>
      </c>
      <c r="C612" s="76">
        <v>403000000</v>
      </c>
      <c r="D612" s="76">
        <v>403030000</v>
      </c>
      <c r="E612" s="76">
        <v>403030000</v>
      </c>
      <c r="F612" s="77">
        <v>403030002</v>
      </c>
      <c r="G612" s="6">
        <v>982</v>
      </c>
      <c r="H612" s="6">
        <v>10</v>
      </c>
      <c r="I612" s="77">
        <v>1</v>
      </c>
      <c r="J612" s="4" t="s">
        <v>373</v>
      </c>
      <c r="K612" s="6">
        <v>200</v>
      </c>
      <c r="L612" s="6"/>
      <c r="M612" s="6">
        <v>982263002</v>
      </c>
      <c r="N612" s="77" t="s">
        <v>351</v>
      </c>
      <c r="O612" s="6" t="s">
        <v>389</v>
      </c>
      <c r="P612" s="6" t="s">
        <v>376</v>
      </c>
      <c r="Q612" s="6" t="s">
        <v>375</v>
      </c>
      <c r="R612" s="6" t="s">
        <v>374</v>
      </c>
      <c r="S612" s="6">
        <v>200</v>
      </c>
      <c r="T612" s="6" t="s">
        <v>390</v>
      </c>
      <c r="U612" s="74">
        <v>403030002</v>
      </c>
      <c r="V612" s="72" t="s">
        <v>389</v>
      </c>
      <c r="W612" s="72" t="s">
        <v>376</v>
      </c>
      <c r="X612" s="72" t="s">
        <v>375</v>
      </c>
      <c r="Y612" s="72" t="s">
        <v>374</v>
      </c>
      <c r="Z612" s="73">
        <v>982</v>
      </c>
      <c r="AA612" s="41">
        <v>10</v>
      </c>
      <c r="AB612" s="41">
        <v>1</v>
      </c>
      <c r="AC612" s="42" t="s">
        <v>373</v>
      </c>
      <c r="AD612" s="73">
        <v>200</v>
      </c>
      <c r="AE612" s="43"/>
      <c r="AF612" s="44"/>
      <c r="AG612" s="45">
        <v>24</v>
      </c>
      <c r="AH612" s="44"/>
      <c r="AI612" s="45">
        <v>30.2</v>
      </c>
      <c r="AJ612" s="45">
        <v>31.5</v>
      </c>
      <c r="AK612" s="45">
        <v>33.9</v>
      </c>
      <c r="AL612" s="7">
        <v>600</v>
      </c>
      <c r="AM612" s="8"/>
    </row>
    <row r="613" spans="1:39" ht="111" customHeight="1" x14ac:dyDescent="0.2">
      <c r="A613" s="5"/>
      <c r="B613" s="76">
        <v>400000000</v>
      </c>
      <c r="C613" s="76">
        <v>403000000</v>
      </c>
      <c r="D613" s="76">
        <v>403030000</v>
      </c>
      <c r="E613" s="76">
        <v>403030000</v>
      </c>
      <c r="F613" s="77">
        <v>403030002</v>
      </c>
      <c r="G613" s="6">
        <v>982</v>
      </c>
      <c r="H613" s="6">
        <v>10</v>
      </c>
      <c r="I613" s="77">
        <v>1</v>
      </c>
      <c r="J613" s="4" t="s">
        <v>373</v>
      </c>
      <c r="K613" s="6">
        <v>300</v>
      </c>
      <c r="L613" s="6"/>
      <c r="M613" s="6">
        <v>982263001</v>
      </c>
      <c r="N613" s="77" t="s">
        <v>351</v>
      </c>
      <c r="O613" s="6" t="s">
        <v>377</v>
      </c>
      <c r="P613" s="6" t="s">
        <v>376</v>
      </c>
      <c r="Q613" s="6" t="s">
        <v>375</v>
      </c>
      <c r="R613" s="6" t="s">
        <v>374</v>
      </c>
      <c r="S613" s="6">
        <v>300</v>
      </c>
      <c r="T613" s="6" t="s">
        <v>388</v>
      </c>
      <c r="U613" s="74">
        <v>403030002</v>
      </c>
      <c r="V613" s="72" t="s">
        <v>377</v>
      </c>
      <c r="W613" s="72" t="s">
        <v>376</v>
      </c>
      <c r="X613" s="72" t="s">
        <v>375</v>
      </c>
      <c r="Y613" s="72" t="s">
        <v>374</v>
      </c>
      <c r="Z613" s="73">
        <v>982</v>
      </c>
      <c r="AA613" s="41">
        <v>10</v>
      </c>
      <c r="AB613" s="41">
        <v>1</v>
      </c>
      <c r="AC613" s="42" t="s">
        <v>373</v>
      </c>
      <c r="AD613" s="73">
        <v>300</v>
      </c>
      <c r="AE613" s="43"/>
      <c r="AF613" s="44"/>
      <c r="AG613" s="45">
        <v>8171.5</v>
      </c>
      <c r="AH613" s="44"/>
      <c r="AI613" s="45">
        <v>12436</v>
      </c>
      <c r="AJ613" s="45">
        <v>13194.1</v>
      </c>
      <c r="AK613" s="45">
        <v>13723.1</v>
      </c>
      <c r="AL613" s="7">
        <v>600</v>
      </c>
      <c r="AM613" s="8"/>
    </row>
    <row r="614" spans="1:39" ht="165" customHeight="1" x14ac:dyDescent="0.2">
      <c r="A614" s="5"/>
      <c r="B614" s="76">
        <v>400000000</v>
      </c>
      <c r="C614" s="76">
        <v>403000000</v>
      </c>
      <c r="D614" s="76">
        <v>403030000</v>
      </c>
      <c r="E614" s="76">
        <v>403030000</v>
      </c>
      <c r="F614" s="77">
        <v>403030002</v>
      </c>
      <c r="G614" s="6">
        <v>982</v>
      </c>
      <c r="H614" s="6">
        <v>10</v>
      </c>
      <c r="I614" s="77">
        <v>3</v>
      </c>
      <c r="J614" s="4" t="s">
        <v>367</v>
      </c>
      <c r="K614" s="6">
        <v>300</v>
      </c>
      <c r="L614" s="6"/>
      <c r="M614" s="6">
        <v>982510001</v>
      </c>
      <c r="N614" s="77" t="s">
        <v>351</v>
      </c>
      <c r="O614" s="6" t="s">
        <v>371</v>
      </c>
      <c r="P614" s="6" t="s">
        <v>370</v>
      </c>
      <c r="Q614" s="6" t="s">
        <v>386</v>
      </c>
      <c r="R614" s="6" t="s">
        <v>368</v>
      </c>
      <c r="S614" s="6">
        <v>300</v>
      </c>
      <c r="T614" s="6" t="s">
        <v>387</v>
      </c>
      <c r="U614" s="74">
        <v>403030002</v>
      </c>
      <c r="V614" s="72" t="s">
        <v>371</v>
      </c>
      <c r="W614" s="72" t="s">
        <v>370</v>
      </c>
      <c r="X614" s="72" t="s">
        <v>386</v>
      </c>
      <c r="Y614" s="72" t="s">
        <v>368</v>
      </c>
      <c r="Z614" s="73">
        <v>982</v>
      </c>
      <c r="AA614" s="41">
        <v>10</v>
      </c>
      <c r="AB614" s="41">
        <v>3</v>
      </c>
      <c r="AC614" s="42" t="s">
        <v>367</v>
      </c>
      <c r="AD614" s="73">
        <v>300</v>
      </c>
      <c r="AE614" s="43"/>
      <c r="AF614" s="44"/>
      <c r="AG614" s="45">
        <v>31.9</v>
      </c>
      <c r="AH614" s="44"/>
      <c r="AI614" s="45">
        <v>31.9</v>
      </c>
      <c r="AJ614" s="45">
        <v>30.1</v>
      </c>
      <c r="AK614" s="45">
        <v>28.1</v>
      </c>
      <c r="AL614" s="7">
        <v>600</v>
      </c>
      <c r="AM614" s="8"/>
    </row>
    <row r="615" spans="1:39" ht="146.25" customHeight="1" x14ac:dyDescent="0.2">
      <c r="A615" s="5"/>
      <c r="B615" s="76">
        <v>400000000</v>
      </c>
      <c r="C615" s="76">
        <v>403000000</v>
      </c>
      <c r="D615" s="76">
        <v>403030000</v>
      </c>
      <c r="E615" s="76">
        <v>403030000</v>
      </c>
      <c r="F615" s="77">
        <v>403030002</v>
      </c>
      <c r="G615" s="6">
        <v>982</v>
      </c>
      <c r="H615" s="6">
        <v>10</v>
      </c>
      <c r="I615" s="77">
        <v>3</v>
      </c>
      <c r="J615" s="4" t="s">
        <v>362</v>
      </c>
      <c r="K615" s="6">
        <v>300</v>
      </c>
      <c r="L615" s="6"/>
      <c r="M615" s="6">
        <v>982262001</v>
      </c>
      <c r="N615" s="77" t="s">
        <v>351</v>
      </c>
      <c r="O615" s="6" t="s">
        <v>366</v>
      </c>
      <c r="P615" s="6" t="s">
        <v>365</v>
      </c>
      <c r="Q615" s="6" t="s">
        <v>364</v>
      </c>
      <c r="R615" s="6" t="s">
        <v>363</v>
      </c>
      <c r="S615" s="6">
        <v>300</v>
      </c>
      <c r="T615" s="6" t="s">
        <v>385</v>
      </c>
      <c r="U615" s="74">
        <v>403030002</v>
      </c>
      <c r="V615" s="72" t="s">
        <v>366</v>
      </c>
      <c r="W615" s="72" t="s">
        <v>365</v>
      </c>
      <c r="X615" s="72" t="s">
        <v>364</v>
      </c>
      <c r="Y615" s="72" t="s">
        <v>363</v>
      </c>
      <c r="Z615" s="73">
        <v>982</v>
      </c>
      <c r="AA615" s="41">
        <v>10</v>
      </c>
      <c r="AB615" s="41">
        <v>3</v>
      </c>
      <c r="AC615" s="42" t="s">
        <v>362</v>
      </c>
      <c r="AD615" s="73">
        <v>300</v>
      </c>
      <c r="AE615" s="43"/>
      <c r="AF615" s="44"/>
      <c r="AG615" s="45">
        <v>10.3</v>
      </c>
      <c r="AH615" s="44"/>
      <c r="AI615" s="45">
        <v>3.1</v>
      </c>
      <c r="AJ615" s="45">
        <v>0</v>
      </c>
      <c r="AK615" s="45">
        <v>0</v>
      </c>
      <c r="AL615" s="7">
        <v>600</v>
      </c>
      <c r="AM615" s="8"/>
    </row>
    <row r="616" spans="1:39" ht="93.75" customHeight="1" x14ac:dyDescent="0.2">
      <c r="A616" s="5"/>
      <c r="B616" s="76">
        <v>400000000</v>
      </c>
      <c r="C616" s="76">
        <v>403000000</v>
      </c>
      <c r="D616" s="76">
        <v>403030000</v>
      </c>
      <c r="E616" s="76">
        <v>403030000</v>
      </c>
      <c r="F616" s="77">
        <v>403030002</v>
      </c>
      <c r="G616" s="6">
        <v>982</v>
      </c>
      <c r="H616" s="6">
        <v>10</v>
      </c>
      <c r="I616" s="77">
        <v>3</v>
      </c>
      <c r="J616" s="4" t="s">
        <v>354</v>
      </c>
      <c r="K616" s="6">
        <v>200</v>
      </c>
      <c r="L616" s="6"/>
      <c r="M616" s="6">
        <v>982264002</v>
      </c>
      <c r="N616" s="77" t="s">
        <v>351</v>
      </c>
      <c r="O616" s="6" t="s">
        <v>358</v>
      </c>
      <c r="P616" s="6" t="s">
        <v>357</v>
      </c>
      <c r="Q616" s="6" t="s">
        <v>360</v>
      </c>
      <c r="R616" s="6" t="s">
        <v>355</v>
      </c>
      <c r="S616" s="6">
        <v>200</v>
      </c>
      <c r="T616" s="6" t="s">
        <v>384</v>
      </c>
      <c r="U616" s="74">
        <v>403030002</v>
      </c>
      <c r="V616" s="72" t="s">
        <v>358</v>
      </c>
      <c r="W616" s="72" t="s">
        <v>357</v>
      </c>
      <c r="X616" s="72" t="s">
        <v>360</v>
      </c>
      <c r="Y616" s="72" t="s">
        <v>355</v>
      </c>
      <c r="Z616" s="73">
        <v>982</v>
      </c>
      <c r="AA616" s="41">
        <v>10</v>
      </c>
      <c r="AB616" s="41">
        <v>3</v>
      </c>
      <c r="AC616" s="42" t="s">
        <v>354</v>
      </c>
      <c r="AD616" s="73">
        <v>200</v>
      </c>
      <c r="AE616" s="43"/>
      <c r="AF616" s="44"/>
      <c r="AG616" s="45">
        <v>240.6</v>
      </c>
      <c r="AH616" s="44"/>
      <c r="AI616" s="45">
        <v>18.3</v>
      </c>
      <c r="AJ616" s="45">
        <v>18.3</v>
      </c>
      <c r="AK616" s="45">
        <v>18.3</v>
      </c>
      <c r="AL616" s="7">
        <v>600</v>
      </c>
      <c r="AM616" s="8"/>
    </row>
    <row r="617" spans="1:39" ht="99" customHeight="1" x14ac:dyDescent="0.2">
      <c r="A617" s="5"/>
      <c r="B617" s="76">
        <v>400000000</v>
      </c>
      <c r="C617" s="76">
        <v>403000000</v>
      </c>
      <c r="D617" s="76">
        <v>403030000</v>
      </c>
      <c r="E617" s="76">
        <v>403030000</v>
      </c>
      <c r="F617" s="77">
        <v>403030002</v>
      </c>
      <c r="G617" s="6">
        <v>982</v>
      </c>
      <c r="H617" s="6">
        <v>10</v>
      </c>
      <c r="I617" s="77">
        <v>3</v>
      </c>
      <c r="J617" s="4" t="s">
        <v>354</v>
      </c>
      <c r="K617" s="6">
        <v>300</v>
      </c>
      <c r="L617" s="6"/>
      <c r="M617" s="6">
        <v>982264001</v>
      </c>
      <c r="N617" s="77" t="s">
        <v>351</v>
      </c>
      <c r="O617" s="6" t="s">
        <v>358</v>
      </c>
      <c r="P617" s="6" t="s">
        <v>357</v>
      </c>
      <c r="Q617" s="6" t="s">
        <v>356</v>
      </c>
      <c r="R617" s="6" t="s">
        <v>355</v>
      </c>
      <c r="S617" s="6">
        <v>300</v>
      </c>
      <c r="T617" s="6" t="s">
        <v>383</v>
      </c>
      <c r="U617" s="74">
        <v>403030002</v>
      </c>
      <c r="V617" s="72" t="s">
        <v>358</v>
      </c>
      <c r="W617" s="72" t="s">
        <v>357</v>
      </c>
      <c r="X617" s="72" t="s">
        <v>356</v>
      </c>
      <c r="Y617" s="72" t="s">
        <v>355</v>
      </c>
      <c r="Z617" s="73">
        <v>982</v>
      </c>
      <c r="AA617" s="41">
        <v>10</v>
      </c>
      <c r="AB617" s="41">
        <v>3</v>
      </c>
      <c r="AC617" s="42" t="s">
        <v>354</v>
      </c>
      <c r="AD617" s="73">
        <v>300</v>
      </c>
      <c r="AE617" s="43"/>
      <c r="AF617" s="44"/>
      <c r="AG617" s="45">
        <v>7874.6</v>
      </c>
      <c r="AH617" s="44"/>
      <c r="AI617" s="45">
        <v>11281.7</v>
      </c>
      <c r="AJ617" s="45">
        <v>11284.8</v>
      </c>
      <c r="AK617" s="45">
        <v>11284.8</v>
      </c>
      <c r="AL617" s="7">
        <v>600</v>
      </c>
      <c r="AM617" s="8"/>
    </row>
    <row r="618" spans="1:39" ht="85.5" customHeight="1" x14ac:dyDescent="0.2">
      <c r="A618" s="5"/>
      <c r="B618" s="76">
        <v>400000000</v>
      </c>
      <c r="C618" s="76">
        <v>403000000</v>
      </c>
      <c r="D618" s="76">
        <v>403030000</v>
      </c>
      <c r="E618" s="76">
        <v>403030000</v>
      </c>
      <c r="F618" s="77">
        <v>403030002</v>
      </c>
      <c r="G618" s="6">
        <v>982</v>
      </c>
      <c r="H618" s="6">
        <v>10</v>
      </c>
      <c r="I618" s="77">
        <v>3</v>
      </c>
      <c r="J618" s="4" t="s">
        <v>345</v>
      </c>
      <c r="K618" s="6">
        <v>300</v>
      </c>
      <c r="L618" s="6"/>
      <c r="M618" s="6">
        <v>982514001</v>
      </c>
      <c r="N618" s="77" t="s">
        <v>351</v>
      </c>
      <c r="O618" s="6" t="s">
        <v>349</v>
      </c>
      <c r="P618" s="6" t="s">
        <v>348</v>
      </c>
      <c r="Q618" s="6" t="s">
        <v>381</v>
      </c>
      <c r="R618" s="6" t="s">
        <v>346</v>
      </c>
      <c r="S618" s="6">
        <v>300</v>
      </c>
      <c r="T618" s="6" t="s">
        <v>382</v>
      </c>
      <c r="U618" s="74">
        <v>403030002</v>
      </c>
      <c r="V618" s="72" t="s">
        <v>349</v>
      </c>
      <c r="W618" s="72" t="s">
        <v>348</v>
      </c>
      <c r="X618" s="72" t="s">
        <v>381</v>
      </c>
      <c r="Y618" s="72" t="s">
        <v>346</v>
      </c>
      <c r="Z618" s="73">
        <v>982</v>
      </c>
      <c r="AA618" s="41">
        <v>10</v>
      </c>
      <c r="AB618" s="41">
        <v>3</v>
      </c>
      <c r="AC618" s="42" t="s">
        <v>345</v>
      </c>
      <c r="AD618" s="73">
        <v>300</v>
      </c>
      <c r="AE618" s="43"/>
      <c r="AF618" s="44"/>
      <c r="AG618" s="45">
        <v>0</v>
      </c>
      <c r="AH618" s="44"/>
      <c r="AI618" s="45">
        <v>1446</v>
      </c>
      <c r="AJ618" s="45">
        <v>0</v>
      </c>
      <c r="AK618" s="45">
        <v>0</v>
      </c>
      <c r="AL618" s="7">
        <v>600</v>
      </c>
      <c r="AM618" s="8"/>
    </row>
    <row r="619" spans="1:39" ht="88.5" customHeight="1" x14ac:dyDescent="0.2">
      <c r="A619" s="5"/>
      <c r="B619" s="76">
        <v>400000000</v>
      </c>
      <c r="C619" s="76">
        <v>403000000</v>
      </c>
      <c r="D619" s="76">
        <v>403030000</v>
      </c>
      <c r="E619" s="76">
        <v>403030000</v>
      </c>
      <c r="F619" s="77">
        <v>403030002</v>
      </c>
      <c r="G619" s="6">
        <v>992</v>
      </c>
      <c r="H619" s="6">
        <v>0</v>
      </c>
      <c r="I619" s="77">
        <v>0</v>
      </c>
      <c r="J619" s="4"/>
      <c r="K619" s="6">
        <v>0</v>
      </c>
      <c r="L619" s="6"/>
      <c r="M619" s="6">
        <v>992935001</v>
      </c>
      <c r="N619" s="77" t="s">
        <v>351</v>
      </c>
      <c r="O619" s="6" t="s">
        <v>379</v>
      </c>
      <c r="P619" s="6" t="s">
        <v>22</v>
      </c>
      <c r="Q619" s="6" t="s">
        <v>22</v>
      </c>
      <c r="R619" s="6" t="s">
        <v>22</v>
      </c>
      <c r="S619" s="6">
        <v>0</v>
      </c>
      <c r="T619" s="6" t="s">
        <v>380</v>
      </c>
      <c r="U619" s="74">
        <v>403030002</v>
      </c>
      <c r="V619" s="72" t="s">
        <v>379</v>
      </c>
      <c r="W619" s="64" t="s">
        <v>2167</v>
      </c>
      <c r="X619" s="64" t="s">
        <v>2172</v>
      </c>
      <c r="Y619" s="64" t="s">
        <v>2169</v>
      </c>
      <c r="Z619" s="73">
        <v>992</v>
      </c>
      <c r="AA619" s="41">
        <v>10</v>
      </c>
      <c r="AB619" s="41">
        <v>3</v>
      </c>
      <c r="AC619" s="42" t="s">
        <v>2153</v>
      </c>
      <c r="AD619" s="73">
        <v>300</v>
      </c>
      <c r="AE619" s="43"/>
      <c r="AF619" s="44"/>
      <c r="AG619" s="45">
        <v>0</v>
      </c>
      <c r="AH619" s="44"/>
      <c r="AI619" s="45">
        <v>100</v>
      </c>
      <c r="AJ619" s="45">
        <v>100</v>
      </c>
      <c r="AK619" s="45">
        <v>100</v>
      </c>
      <c r="AL619" s="7"/>
      <c r="AM619" s="8"/>
    </row>
    <row r="620" spans="1:39" ht="111" customHeight="1" x14ac:dyDescent="0.2">
      <c r="A620" s="5"/>
      <c r="B620" s="76">
        <v>400000000</v>
      </c>
      <c r="C620" s="76">
        <v>403000000</v>
      </c>
      <c r="D620" s="76">
        <v>403030000</v>
      </c>
      <c r="E620" s="76">
        <v>403030000</v>
      </c>
      <c r="F620" s="77">
        <v>403030002</v>
      </c>
      <c r="G620" s="6">
        <v>992</v>
      </c>
      <c r="H620" s="6">
        <v>10</v>
      </c>
      <c r="I620" s="77">
        <v>1</v>
      </c>
      <c r="J620" s="4" t="s">
        <v>373</v>
      </c>
      <c r="K620" s="6">
        <v>300</v>
      </c>
      <c r="L620" s="6"/>
      <c r="M620" s="6">
        <v>992274001</v>
      </c>
      <c r="N620" s="77" t="s">
        <v>351</v>
      </c>
      <c r="O620" s="6" t="s">
        <v>377</v>
      </c>
      <c r="P620" s="6" t="s">
        <v>376</v>
      </c>
      <c r="Q620" s="6" t="s">
        <v>375</v>
      </c>
      <c r="R620" s="6" t="s">
        <v>374</v>
      </c>
      <c r="S620" s="6">
        <v>300</v>
      </c>
      <c r="T620" s="6" t="s">
        <v>378</v>
      </c>
      <c r="U620" s="74">
        <v>403030002</v>
      </c>
      <c r="V620" s="72" t="s">
        <v>377</v>
      </c>
      <c r="W620" s="72" t="s">
        <v>376</v>
      </c>
      <c r="X620" s="72" t="s">
        <v>375</v>
      </c>
      <c r="Y620" s="72" t="s">
        <v>374</v>
      </c>
      <c r="Z620" s="73">
        <v>992</v>
      </c>
      <c r="AA620" s="41">
        <v>10</v>
      </c>
      <c r="AB620" s="41">
        <v>1</v>
      </c>
      <c r="AC620" s="42" t="s">
        <v>373</v>
      </c>
      <c r="AD620" s="73">
        <v>300</v>
      </c>
      <c r="AE620" s="43"/>
      <c r="AF620" s="44"/>
      <c r="AG620" s="45">
        <v>27037.5</v>
      </c>
      <c r="AH620" s="44"/>
      <c r="AI620" s="45">
        <v>33215.199999999997</v>
      </c>
      <c r="AJ620" s="45">
        <v>35601.4</v>
      </c>
      <c r="AK620" s="45">
        <v>35601.4</v>
      </c>
      <c r="AL620" s="7">
        <v>600</v>
      </c>
      <c r="AM620" s="8"/>
    </row>
    <row r="621" spans="1:39" ht="163.5" customHeight="1" x14ac:dyDescent="0.2">
      <c r="A621" s="5"/>
      <c r="B621" s="76">
        <v>400000000</v>
      </c>
      <c r="C621" s="76">
        <v>403000000</v>
      </c>
      <c r="D621" s="76">
        <v>403030000</v>
      </c>
      <c r="E621" s="76">
        <v>403030000</v>
      </c>
      <c r="F621" s="77">
        <v>403030002</v>
      </c>
      <c r="G621" s="6">
        <v>992</v>
      </c>
      <c r="H621" s="6">
        <v>10</v>
      </c>
      <c r="I621" s="77">
        <v>3</v>
      </c>
      <c r="J621" s="4" t="s">
        <v>367</v>
      </c>
      <c r="K621" s="6">
        <v>300</v>
      </c>
      <c r="L621" s="6"/>
      <c r="M621" s="6">
        <v>992511001</v>
      </c>
      <c r="N621" s="77" t="s">
        <v>351</v>
      </c>
      <c r="O621" s="6" t="s">
        <v>371</v>
      </c>
      <c r="P621" s="6" t="s">
        <v>370</v>
      </c>
      <c r="Q621" s="6" t="s">
        <v>369</v>
      </c>
      <c r="R621" s="6" t="s">
        <v>368</v>
      </c>
      <c r="S621" s="6">
        <v>300</v>
      </c>
      <c r="T621" s="6" t="s">
        <v>372</v>
      </c>
      <c r="U621" s="74">
        <v>403030002</v>
      </c>
      <c r="V621" s="72" t="s">
        <v>371</v>
      </c>
      <c r="W621" s="72" t="s">
        <v>370</v>
      </c>
      <c r="X621" s="72" t="s">
        <v>369</v>
      </c>
      <c r="Y621" s="72" t="s">
        <v>368</v>
      </c>
      <c r="Z621" s="73">
        <v>992</v>
      </c>
      <c r="AA621" s="41">
        <v>10</v>
      </c>
      <c r="AB621" s="41">
        <v>3</v>
      </c>
      <c r="AC621" s="42" t="s">
        <v>367</v>
      </c>
      <c r="AD621" s="73">
        <v>300</v>
      </c>
      <c r="AE621" s="43"/>
      <c r="AF621" s="44"/>
      <c r="AG621" s="45">
        <v>1468.3</v>
      </c>
      <c r="AH621" s="44"/>
      <c r="AI621" s="45">
        <v>656.6</v>
      </c>
      <c r="AJ621" s="45">
        <v>575</v>
      </c>
      <c r="AK621" s="45">
        <v>481.1</v>
      </c>
      <c r="AL621" s="7">
        <v>600</v>
      </c>
      <c r="AM621" s="8"/>
    </row>
    <row r="622" spans="1:39" ht="94.5" customHeight="1" x14ac:dyDescent="0.2">
      <c r="A622" s="5"/>
      <c r="B622" s="76">
        <v>400000000</v>
      </c>
      <c r="C622" s="76">
        <v>403000000</v>
      </c>
      <c r="D622" s="76">
        <v>403030000</v>
      </c>
      <c r="E622" s="76">
        <v>403030000</v>
      </c>
      <c r="F622" s="77">
        <v>403030002</v>
      </c>
      <c r="G622" s="6">
        <v>992</v>
      </c>
      <c r="H622" s="6">
        <v>10</v>
      </c>
      <c r="I622" s="77">
        <v>3</v>
      </c>
      <c r="J622" s="4" t="s">
        <v>354</v>
      </c>
      <c r="K622" s="6">
        <v>200</v>
      </c>
      <c r="L622" s="6"/>
      <c r="M622" s="6">
        <v>992275002</v>
      </c>
      <c r="N622" s="77" t="s">
        <v>351</v>
      </c>
      <c r="O622" s="6" t="s">
        <v>358</v>
      </c>
      <c r="P622" s="6" t="s">
        <v>357</v>
      </c>
      <c r="Q622" s="6" t="s">
        <v>360</v>
      </c>
      <c r="R622" s="6" t="s">
        <v>355</v>
      </c>
      <c r="S622" s="6">
        <v>200</v>
      </c>
      <c r="T622" s="6" t="s">
        <v>361</v>
      </c>
      <c r="U622" s="74">
        <v>403030002</v>
      </c>
      <c r="V622" s="72" t="s">
        <v>358</v>
      </c>
      <c r="W622" s="72" t="s">
        <v>357</v>
      </c>
      <c r="X622" s="72" t="s">
        <v>360</v>
      </c>
      <c r="Y622" s="72" t="s">
        <v>355</v>
      </c>
      <c r="Z622" s="73">
        <v>992</v>
      </c>
      <c r="AA622" s="41">
        <v>10</v>
      </c>
      <c r="AB622" s="41">
        <v>3</v>
      </c>
      <c r="AC622" s="42" t="s">
        <v>354</v>
      </c>
      <c r="AD622" s="73">
        <v>200</v>
      </c>
      <c r="AE622" s="43"/>
      <c r="AF622" s="44"/>
      <c r="AG622" s="45">
        <v>223.7</v>
      </c>
      <c r="AH622" s="44"/>
      <c r="AI622" s="45">
        <v>300</v>
      </c>
      <c r="AJ622" s="45">
        <v>300</v>
      </c>
      <c r="AK622" s="45">
        <v>300</v>
      </c>
      <c r="AL622" s="7">
        <v>600</v>
      </c>
      <c r="AM622" s="8"/>
    </row>
    <row r="623" spans="1:39" ht="93.75" customHeight="1" x14ac:dyDescent="0.2">
      <c r="A623" s="5"/>
      <c r="B623" s="76">
        <v>400000000</v>
      </c>
      <c r="C623" s="76">
        <v>403000000</v>
      </c>
      <c r="D623" s="76">
        <v>403030000</v>
      </c>
      <c r="E623" s="76">
        <v>403030000</v>
      </c>
      <c r="F623" s="77">
        <v>403030002</v>
      </c>
      <c r="G623" s="6">
        <v>992</v>
      </c>
      <c r="H623" s="6">
        <v>10</v>
      </c>
      <c r="I623" s="77">
        <v>3</v>
      </c>
      <c r="J623" s="4" t="s">
        <v>354</v>
      </c>
      <c r="K623" s="6">
        <v>300</v>
      </c>
      <c r="L623" s="6"/>
      <c r="M623" s="6">
        <v>992275001</v>
      </c>
      <c r="N623" s="77" t="s">
        <v>351</v>
      </c>
      <c r="O623" s="6" t="s">
        <v>358</v>
      </c>
      <c r="P623" s="6" t="s">
        <v>357</v>
      </c>
      <c r="Q623" s="6" t="s">
        <v>356</v>
      </c>
      <c r="R623" s="6" t="s">
        <v>355</v>
      </c>
      <c r="S623" s="6">
        <v>300</v>
      </c>
      <c r="T623" s="6" t="s">
        <v>359</v>
      </c>
      <c r="U623" s="74">
        <v>403030002</v>
      </c>
      <c r="V623" s="72" t="s">
        <v>358</v>
      </c>
      <c r="W623" s="72" t="s">
        <v>357</v>
      </c>
      <c r="X623" s="72" t="s">
        <v>356</v>
      </c>
      <c r="Y623" s="72" t="s">
        <v>355</v>
      </c>
      <c r="Z623" s="73">
        <v>992</v>
      </c>
      <c r="AA623" s="41">
        <v>10</v>
      </c>
      <c r="AB623" s="41">
        <v>3</v>
      </c>
      <c r="AC623" s="42" t="s">
        <v>354</v>
      </c>
      <c r="AD623" s="73">
        <v>300</v>
      </c>
      <c r="AE623" s="43"/>
      <c r="AF623" s="44"/>
      <c r="AG623" s="45">
        <v>12077.7</v>
      </c>
      <c r="AH623" s="44"/>
      <c r="AI623" s="45">
        <v>14329.5</v>
      </c>
      <c r="AJ623" s="45">
        <v>14329.5</v>
      </c>
      <c r="AK623" s="45">
        <v>14329.5</v>
      </c>
      <c r="AL623" s="7">
        <v>600</v>
      </c>
      <c r="AM623" s="8"/>
    </row>
    <row r="624" spans="1:39" ht="88.5" customHeight="1" x14ac:dyDescent="0.2">
      <c r="A624" s="5"/>
      <c r="B624" s="76">
        <v>400000000</v>
      </c>
      <c r="C624" s="76">
        <v>403000000</v>
      </c>
      <c r="D624" s="76">
        <v>403030000</v>
      </c>
      <c r="E624" s="76">
        <v>403030000</v>
      </c>
      <c r="F624" s="77">
        <v>403030002</v>
      </c>
      <c r="G624" s="6">
        <v>992</v>
      </c>
      <c r="H624" s="6">
        <v>10</v>
      </c>
      <c r="I624" s="77">
        <v>3</v>
      </c>
      <c r="J624" s="4" t="s">
        <v>345</v>
      </c>
      <c r="K624" s="6">
        <v>200</v>
      </c>
      <c r="L624" s="6"/>
      <c r="M624" s="6">
        <v>992515002</v>
      </c>
      <c r="N624" s="77" t="s">
        <v>351</v>
      </c>
      <c r="O624" s="6" t="s">
        <v>349</v>
      </c>
      <c r="P624" s="6" t="s">
        <v>348</v>
      </c>
      <c r="Q624" s="6" t="s">
        <v>352</v>
      </c>
      <c r="R624" s="6" t="s">
        <v>346</v>
      </c>
      <c r="S624" s="6">
        <v>200</v>
      </c>
      <c r="T624" s="6" t="s">
        <v>353</v>
      </c>
      <c r="U624" s="74">
        <v>403030002</v>
      </c>
      <c r="V624" s="72" t="s">
        <v>349</v>
      </c>
      <c r="W624" s="72" t="s">
        <v>348</v>
      </c>
      <c r="X624" s="72" t="s">
        <v>352</v>
      </c>
      <c r="Y624" s="72" t="s">
        <v>346</v>
      </c>
      <c r="Z624" s="73">
        <v>992</v>
      </c>
      <c r="AA624" s="41">
        <v>10</v>
      </c>
      <c r="AB624" s="41">
        <v>3</v>
      </c>
      <c r="AC624" s="42" t="s">
        <v>345</v>
      </c>
      <c r="AD624" s="73">
        <v>200</v>
      </c>
      <c r="AE624" s="43"/>
      <c r="AF624" s="44"/>
      <c r="AG624" s="45">
        <v>0</v>
      </c>
      <c r="AH624" s="44"/>
      <c r="AI624" s="45">
        <v>50</v>
      </c>
      <c r="AJ624" s="45">
        <v>0</v>
      </c>
      <c r="AK624" s="45">
        <v>0</v>
      </c>
      <c r="AL624" s="7">
        <v>600</v>
      </c>
      <c r="AM624" s="8"/>
    </row>
    <row r="625" spans="1:39" ht="86.25" customHeight="1" x14ac:dyDescent="0.2">
      <c r="A625" s="5"/>
      <c r="B625" s="76">
        <v>400000000</v>
      </c>
      <c r="C625" s="76">
        <v>403000000</v>
      </c>
      <c r="D625" s="76">
        <v>403030000</v>
      </c>
      <c r="E625" s="76">
        <v>403030000</v>
      </c>
      <c r="F625" s="77">
        <v>403030002</v>
      </c>
      <c r="G625" s="6">
        <v>992</v>
      </c>
      <c r="H625" s="6">
        <v>10</v>
      </c>
      <c r="I625" s="77">
        <v>3</v>
      </c>
      <c r="J625" s="4" t="s">
        <v>345</v>
      </c>
      <c r="K625" s="6">
        <v>300</v>
      </c>
      <c r="L625" s="6"/>
      <c r="M625" s="6">
        <v>992515001</v>
      </c>
      <c r="N625" s="77" t="s">
        <v>351</v>
      </c>
      <c r="O625" s="6" t="s">
        <v>349</v>
      </c>
      <c r="P625" s="6" t="s">
        <v>348</v>
      </c>
      <c r="Q625" s="6" t="s">
        <v>347</v>
      </c>
      <c r="R625" s="6" t="s">
        <v>346</v>
      </c>
      <c r="S625" s="6">
        <v>300</v>
      </c>
      <c r="T625" s="6" t="s">
        <v>350</v>
      </c>
      <c r="U625" s="74">
        <v>403030002</v>
      </c>
      <c r="V625" s="72" t="s">
        <v>349</v>
      </c>
      <c r="W625" s="72" t="s">
        <v>348</v>
      </c>
      <c r="X625" s="72" t="s">
        <v>347</v>
      </c>
      <c r="Y625" s="72" t="s">
        <v>346</v>
      </c>
      <c r="Z625" s="73">
        <v>992</v>
      </c>
      <c r="AA625" s="41">
        <v>10</v>
      </c>
      <c r="AB625" s="41">
        <v>3</v>
      </c>
      <c r="AC625" s="42" t="s">
        <v>345</v>
      </c>
      <c r="AD625" s="73">
        <v>300</v>
      </c>
      <c r="AE625" s="43"/>
      <c r="AF625" s="44"/>
      <c r="AG625" s="45">
        <v>0</v>
      </c>
      <c r="AH625" s="44"/>
      <c r="AI625" s="45">
        <v>2584</v>
      </c>
      <c r="AJ625" s="45">
        <v>0</v>
      </c>
      <c r="AK625" s="45">
        <v>0</v>
      </c>
      <c r="AL625" s="7">
        <v>600</v>
      </c>
      <c r="AM625" s="8"/>
    </row>
    <row r="626" spans="1:39" ht="147.75" customHeight="1" x14ac:dyDescent="0.2">
      <c r="A626" s="5"/>
      <c r="B626" s="76"/>
      <c r="C626" s="76"/>
      <c r="D626" s="76"/>
      <c r="E626" s="76"/>
      <c r="F626" s="76"/>
      <c r="G626" s="26"/>
      <c r="H626" s="77"/>
      <c r="I626" s="77"/>
      <c r="J626" s="77"/>
      <c r="K626" s="77"/>
      <c r="L626" s="77"/>
      <c r="M626" s="77"/>
      <c r="N626" s="27"/>
      <c r="O626" s="6"/>
      <c r="P626" s="6"/>
      <c r="Q626" s="6"/>
      <c r="R626" s="6"/>
      <c r="S626" s="6"/>
      <c r="T626" s="28"/>
      <c r="U626" s="37" t="s">
        <v>341</v>
      </c>
      <c r="V626" s="60" t="s">
        <v>340</v>
      </c>
      <c r="W626" s="60"/>
      <c r="X626" s="60"/>
      <c r="Y626" s="60"/>
      <c r="Z626" s="38"/>
      <c r="AA626" s="39"/>
      <c r="AB626" s="39"/>
      <c r="AC626" s="40"/>
      <c r="AD626" s="38"/>
      <c r="AE626" s="67"/>
      <c r="AF626" s="68"/>
      <c r="AG626" s="34">
        <v>623677.4</v>
      </c>
      <c r="AH626" s="35"/>
      <c r="AI626" s="36">
        <f>AI628+AI631+AI638+584.8</f>
        <v>778318.39999999991</v>
      </c>
      <c r="AJ626" s="36">
        <f>AJ628+AJ631+AJ638+597.7</f>
        <v>728213.79999999993</v>
      </c>
      <c r="AK626" s="36">
        <f>AK628+AK631+AK638+616.4</f>
        <v>731507.90000000014</v>
      </c>
      <c r="AL626" s="36" t="e">
        <f t="shared" ref="AL626" si="9">AL628+AL631+AL638</f>
        <v>#VALUE!</v>
      </c>
      <c r="AM626" s="8"/>
    </row>
    <row r="627" spans="1:39" ht="37.5" customHeight="1" x14ac:dyDescent="0.2">
      <c r="A627" s="5"/>
      <c r="B627" s="94">
        <v>404010000</v>
      </c>
      <c r="C627" s="94"/>
      <c r="D627" s="94"/>
      <c r="E627" s="94"/>
      <c r="F627" s="94"/>
      <c r="G627" s="26">
        <v>918</v>
      </c>
      <c r="H627" s="95"/>
      <c r="I627" s="95"/>
      <c r="J627" s="95"/>
      <c r="K627" s="95"/>
      <c r="L627" s="95"/>
      <c r="M627" s="95"/>
      <c r="N627" s="27" t="s">
        <v>306</v>
      </c>
      <c r="O627" s="6" t="s">
        <v>305</v>
      </c>
      <c r="P627" s="6" t="s">
        <v>82</v>
      </c>
      <c r="Q627" s="6" t="s">
        <v>304</v>
      </c>
      <c r="R627" s="6" t="s">
        <v>80</v>
      </c>
      <c r="S627" s="6">
        <v>0</v>
      </c>
      <c r="T627" s="28"/>
      <c r="U627" s="37" t="s">
        <v>339</v>
      </c>
      <c r="V627" s="60" t="s">
        <v>338</v>
      </c>
      <c r="W627" s="60" t="s">
        <v>22</v>
      </c>
      <c r="X627" s="60" t="s">
        <v>22</v>
      </c>
      <c r="Y627" s="60" t="s">
        <v>22</v>
      </c>
      <c r="Z627" s="38" t="s">
        <v>22</v>
      </c>
      <c r="AA627" s="39" t="s">
        <v>22</v>
      </c>
      <c r="AB627" s="39" t="s">
        <v>22</v>
      </c>
      <c r="AC627" s="40" t="s">
        <v>22</v>
      </c>
      <c r="AD627" s="38" t="s">
        <v>22</v>
      </c>
      <c r="AE627" s="96"/>
      <c r="AF627" s="97"/>
      <c r="AG627" s="34">
        <f>AG628</f>
        <v>1320.8</v>
      </c>
      <c r="AH627" s="34" t="e">
        <f>#REF!+AH631+AH628</f>
        <v>#REF!</v>
      </c>
      <c r="AI627" s="34">
        <f>AI628</f>
        <v>142.19999999999999</v>
      </c>
      <c r="AJ627" s="34">
        <f t="shared" ref="AJ627:AL627" si="10">AJ628</f>
        <v>146.10000000000002</v>
      </c>
      <c r="AK627" s="34">
        <f t="shared" si="10"/>
        <v>127.4</v>
      </c>
      <c r="AL627" s="34" t="str">
        <f t="shared" si="10"/>
        <v/>
      </c>
      <c r="AM627" s="8"/>
    </row>
    <row r="628" spans="1:39" ht="36.75" customHeight="1" x14ac:dyDescent="0.2">
      <c r="A628" s="5"/>
      <c r="B628" s="94">
        <v>404011000</v>
      </c>
      <c r="C628" s="94"/>
      <c r="D628" s="94"/>
      <c r="E628" s="94"/>
      <c r="F628" s="94"/>
      <c r="G628" s="26">
        <v>992</v>
      </c>
      <c r="H628" s="95"/>
      <c r="I628" s="95"/>
      <c r="J628" s="95"/>
      <c r="K628" s="95"/>
      <c r="L628" s="95"/>
      <c r="M628" s="95"/>
      <c r="N628" s="27" t="s">
        <v>318</v>
      </c>
      <c r="O628" s="6" t="s">
        <v>318</v>
      </c>
      <c r="P628" s="6" t="s">
        <v>317</v>
      </c>
      <c r="Q628" s="6" t="s">
        <v>316</v>
      </c>
      <c r="R628" s="6" t="s">
        <v>315</v>
      </c>
      <c r="S628" s="6">
        <v>0</v>
      </c>
      <c r="T628" s="28"/>
      <c r="U628" s="37" t="s">
        <v>328</v>
      </c>
      <c r="V628" s="60" t="s">
        <v>327</v>
      </c>
      <c r="W628" s="60" t="s">
        <v>22</v>
      </c>
      <c r="X628" s="60" t="s">
        <v>22</v>
      </c>
      <c r="Y628" s="60" t="s">
        <v>22</v>
      </c>
      <c r="Z628" s="38" t="s">
        <v>22</v>
      </c>
      <c r="AA628" s="39" t="s">
        <v>22</v>
      </c>
      <c r="AB628" s="39" t="s">
        <v>22</v>
      </c>
      <c r="AC628" s="40" t="s">
        <v>22</v>
      </c>
      <c r="AD628" s="38" t="s">
        <v>22</v>
      </c>
      <c r="AE628" s="96"/>
      <c r="AF628" s="97"/>
      <c r="AG628" s="34">
        <v>1320.8</v>
      </c>
      <c r="AH628" s="35"/>
      <c r="AI628" s="36">
        <f>279-136.8</f>
        <v>142.19999999999999</v>
      </c>
      <c r="AJ628" s="34">
        <f>242.9-96.8</f>
        <v>146.10000000000002</v>
      </c>
      <c r="AK628" s="34">
        <f>242.9-115.5</f>
        <v>127.4</v>
      </c>
      <c r="AL628" s="10" t="s">
        <v>22</v>
      </c>
      <c r="AM628" s="8"/>
    </row>
    <row r="629" spans="1:39" ht="98.25" customHeight="1" x14ac:dyDescent="0.2">
      <c r="A629" s="5"/>
      <c r="B629" s="94">
        <v>404011001</v>
      </c>
      <c r="C629" s="94"/>
      <c r="D629" s="94"/>
      <c r="E629" s="94"/>
      <c r="F629" s="94"/>
      <c r="G629" s="26">
        <v>902</v>
      </c>
      <c r="H629" s="95"/>
      <c r="I629" s="95"/>
      <c r="J629" s="95"/>
      <c r="K629" s="95"/>
      <c r="L629" s="95"/>
      <c r="M629" s="95"/>
      <c r="N629" s="27" t="s">
        <v>325</v>
      </c>
      <c r="O629" s="6" t="s">
        <v>323</v>
      </c>
      <c r="P629" s="6" t="s">
        <v>322</v>
      </c>
      <c r="Q629" s="6" t="s">
        <v>321</v>
      </c>
      <c r="R629" s="6" t="s">
        <v>320</v>
      </c>
      <c r="S629" s="6">
        <v>200</v>
      </c>
      <c r="T629" s="28"/>
      <c r="U629" s="37" t="s">
        <v>326</v>
      </c>
      <c r="V629" s="60" t="s">
        <v>325</v>
      </c>
      <c r="W629" s="60" t="s">
        <v>22</v>
      </c>
      <c r="X629" s="60" t="s">
        <v>22</v>
      </c>
      <c r="Y629" s="60" t="s">
        <v>22</v>
      </c>
      <c r="Z629" s="38" t="s">
        <v>22</v>
      </c>
      <c r="AA629" s="39" t="s">
        <v>22</v>
      </c>
      <c r="AB629" s="39" t="s">
        <v>22</v>
      </c>
      <c r="AC629" s="40" t="s">
        <v>22</v>
      </c>
      <c r="AD629" s="38" t="s">
        <v>22</v>
      </c>
      <c r="AE629" s="96"/>
      <c r="AF629" s="97"/>
      <c r="AG629" s="34">
        <v>1320.8</v>
      </c>
      <c r="AH629" s="35"/>
      <c r="AI629" s="34">
        <f>279-136.8</f>
        <v>142.19999999999999</v>
      </c>
      <c r="AJ629" s="34">
        <f>242.9-96.8</f>
        <v>146.10000000000002</v>
      </c>
      <c r="AK629" s="34">
        <f>242.9-115.5</f>
        <v>127.4</v>
      </c>
      <c r="AL629" s="10" t="s">
        <v>22</v>
      </c>
      <c r="AM629" s="8"/>
    </row>
    <row r="630" spans="1:39" ht="159.75" customHeight="1" x14ac:dyDescent="0.2">
      <c r="A630" s="5"/>
      <c r="B630" s="76">
        <v>400000000</v>
      </c>
      <c r="C630" s="76">
        <v>404000000</v>
      </c>
      <c r="D630" s="76">
        <v>404010000</v>
      </c>
      <c r="E630" s="76">
        <v>404011000</v>
      </c>
      <c r="F630" s="77">
        <v>404011001</v>
      </c>
      <c r="G630" s="6">
        <v>902</v>
      </c>
      <c r="H630" s="6">
        <v>1</v>
      </c>
      <c r="I630" s="77">
        <v>5</v>
      </c>
      <c r="J630" s="4" t="s">
        <v>319</v>
      </c>
      <c r="K630" s="6">
        <v>200</v>
      </c>
      <c r="L630" s="6"/>
      <c r="M630" s="6">
        <v>902537001</v>
      </c>
      <c r="N630" s="77" t="s">
        <v>325</v>
      </c>
      <c r="O630" s="6" t="s">
        <v>323</v>
      </c>
      <c r="P630" s="6" t="s">
        <v>322</v>
      </c>
      <c r="Q630" s="6" t="s">
        <v>321</v>
      </c>
      <c r="R630" s="6" t="s">
        <v>320</v>
      </c>
      <c r="S630" s="6">
        <v>200</v>
      </c>
      <c r="T630" s="6" t="s">
        <v>324</v>
      </c>
      <c r="U630" s="74">
        <v>404011001</v>
      </c>
      <c r="V630" s="72" t="s">
        <v>323</v>
      </c>
      <c r="W630" s="72" t="s">
        <v>322</v>
      </c>
      <c r="X630" s="72" t="s">
        <v>321</v>
      </c>
      <c r="Y630" s="72" t="s">
        <v>320</v>
      </c>
      <c r="Z630" s="73">
        <v>902</v>
      </c>
      <c r="AA630" s="41">
        <v>1</v>
      </c>
      <c r="AB630" s="41">
        <v>5</v>
      </c>
      <c r="AC630" s="42" t="s">
        <v>319</v>
      </c>
      <c r="AD630" s="73">
        <v>200</v>
      </c>
      <c r="AE630" s="43"/>
      <c r="AF630" s="44"/>
      <c r="AG630" s="45">
        <v>1320.8</v>
      </c>
      <c r="AH630" s="44"/>
      <c r="AI630" s="45">
        <f>279-136.8</f>
        <v>142.19999999999999</v>
      </c>
      <c r="AJ630" s="45">
        <f>242.9-96.8</f>
        <v>146.10000000000002</v>
      </c>
      <c r="AK630" s="45">
        <f>242.9-115.5</f>
        <v>127.4</v>
      </c>
      <c r="AL630" s="7">
        <v>600</v>
      </c>
      <c r="AM630" s="8"/>
    </row>
    <row r="631" spans="1:39" ht="31.5" customHeight="1" x14ac:dyDescent="0.2">
      <c r="A631" s="5"/>
      <c r="B631" s="94">
        <v>404012000</v>
      </c>
      <c r="C631" s="94"/>
      <c r="D631" s="94"/>
      <c r="E631" s="94"/>
      <c r="F631" s="94"/>
      <c r="G631" s="26">
        <v>918</v>
      </c>
      <c r="H631" s="95"/>
      <c r="I631" s="95"/>
      <c r="J631" s="95"/>
      <c r="K631" s="95"/>
      <c r="L631" s="95"/>
      <c r="M631" s="95"/>
      <c r="N631" s="27" t="s">
        <v>306</v>
      </c>
      <c r="O631" s="6" t="s">
        <v>305</v>
      </c>
      <c r="P631" s="6" t="s">
        <v>82</v>
      </c>
      <c r="Q631" s="6" t="s">
        <v>304</v>
      </c>
      <c r="R631" s="6" t="s">
        <v>80</v>
      </c>
      <c r="S631" s="6">
        <v>0</v>
      </c>
      <c r="T631" s="28"/>
      <c r="U631" s="37" t="s">
        <v>314</v>
      </c>
      <c r="V631" s="60" t="s">
        <v>313</v>
      </c>
      <c r="W631" s="60" t="s">
        <v>22</v>
      </c>
      <c r="X631" s="60" t="s">
        <v>22</v>
      </c>
      <c r="Y631" s="60" t="s">
        <v>22</v>
      </c>
      <c r="Z631" s="38" t="s">
        <v>22</v>
      </c>
      <c r="AA631" s="39" t="s">
        <v>22</v>
      </c>
      <c r="AB631" s="39" t="s">
        <v>22</v>
      </c>
      <c r="AC631" s="40" t="s">
        <v>22</v>
      </c>
      <c r="AD631" s="38" t="s">
        <v>22</v>
      </c>
      <c r="AE631" s="96"/>
      <c r="AF631" s="97"/>
      <c r="AG631" s="34">
        <v>4628.1000000000004</v>
      </c>
      <c r="AH631" s="35"/>
      <c r="AI631" s="36">
        <f>AI632+AI635</f>
        <v>8869.6</v>
      </c>
      <c r="AJ631" s="36">
        <f t="shared" ref="AJ631:AK631" si="11">AJ632+AJ635</f>
        <v>9164.5</v>
      </c>
      <c r="AK631" s="36">
        <f t="shared" si="11"/>
        <v>4857.3</v>
      </c>
      <c r="AL631" s="10" t="s">
        <v>22</v>
      </c>
      <c r="AM631" s="8"/>
    </row>
    <row r="632" spans="1:39" ht="117" customHeight="1" x14ac:dyDescent="0.2">
      <c r="A632" s="5"/>
      <c r="B632" s="76"/>
      <c r="C632" s="76"/>
      <c r="D632" s="76"/>
      <c r="E632" s="76"/>
      <c r="F632" s="76"/>
      <c r="G632" s="26"/>
      <c r="H632" s="77"/>
      <c r="I632" s="77"/>
      <c r="J632" s="77"/>
      <c r="K632" s="77"/>
      <c r="L632" s="77"/>
      <c r="M632" s="77"/>
      <c r="N632" s="27"/>
      <c r="O632" s="6"/>
      <c r="P632" s="6"/>
      <c r="Q632" s="6"/>
      <c r="R632" s="6"/>
      <c r="S632" s="6"/>
      <c r="T632" s="28"/>
      <c r="U632" s="37" t="s">
        <v>2154</v>
      </c>
      <c r="V632" s="60" t="s">
        <v>334</v>
      </c>
      <c r="W632" s="60" t="s">
        <v>22</v>
      </c>
      <c r="X632" s="60" t="s">
        <v>22</v>
      </c>
      <c r="Y632" s="60" t="s">
        <v>22</v>
      </c>
      <c r="Z632" s="38" t="s">
        <v>22</v>
      </c>
      <c r="AA632" s="39" t="s">
        <v>22</v>
      </c>
      <c r="AB632" s="39" t="s">
        <v>22</v>
      </c>
      <c r="AC632" s="40" t="s">
        <v>22</v>
      </c>
      <c r="AD632" s="38" t="s">
        <v>22</v>
      </c>
      <c r="AE632" s="96"/>
      <c r="AF632" s="97"/>
      <c r="AG632" s="34">
        <v>5063.1000000000004</v>
      </c>
      <c r="AH632" s="35"/>
      <c r="AI632" s="36">
        <f>AI633+AI634</f>
        <v>4378.8</v>
      </c>
      <c r="AJ632" s="36">
        <f t="shared" ref="AJ632:AK632" si="12">AJ633+AJ634</f>
        <v>4494</v>
      </c>
      <c r="AK632" s="36">
        <f t="shared" si="12"/>
        <v>0</v>
      </c>
      <c r="AL632" s="10"/>
      <c r="AM632" s="8"/>
    </row>
    <row r="633" spans="1:39" ht="218.25" customHeight="1" x14ac:dyDescent="0.2">
      <c r="A633" s="5"/>
      <c r="B633" s="76"/>
      <c r="C633" s="76"/>
      <c r="D633" s="76"/>
      <c r="E633" s="76"/>
      <c r="F633" s="76"/>
      <c r="G633" s="26"/>
      <c r="H633" s="77"/>
      <c r="I633" s="77"/>
      <c r="J633" s="77"/>
      <c r="K633" s="77"/>
      <c r="L633" s="77"/>
      <c r="M633" s="77"/>
      <c r="N633" s="27"/>
      <c r="O633" s="6"/>
      <c r="P633" s="6"/>
      <c r="Q633" s="6"/>
      <c r="R633" s="6"/>
      <c r="S633" s="6"/>
      <c r="T633" s="28"/>
      <c r="U633" s="74">
        <v>404012101</v>
      </c>
      <c r="V633" s="72" t="s">
        <v>333</v>
      </c>
      <c r="W633" s="72" t="s">
        <v>337</v>
      </c>
      <c r="X633" s="72" t="s">
        <v>336</v>
      </c>
      <c r="Y633" s="72" t="s">
        <v>335</v>
      </c>
      <c r="Z633" s="73">
        <v>902</v>
      </c>
      <c r="AA633" s="41">
        <v>1</v>
      </c>
      <c r="AB633" s="41">
        <v>4</v>
      </c>
      <c r="AC633" s="42" t="s">
        <v>329</v>
      </c>
      <c r="AD633" s="73">
        <v>100</v>
      </c>
      <c r="AE633" s="43"/>
      <c r="AF633" s="44"/>
      <c r="AG633" s="45">
        <v>4974.3</v>
      </c>
      <c r="AH633" s="44"/>
      <c r="AI633" s="45">
        <v>4193.2</v>
      </c>
      <c r="AJ633" s="45">
        <v>4315.3</v>
      </c>
      <c r="AK633" s="45">
        <v>0</v>
      </c>
      <c r="AL633" s="10"/>
      <c r="AM633" s="8"/>
    </row>
    <row r="634" spans="1:39" ht="132" customHeight="1" x14ac:dyDescent="0.2">
      <c r="A634" s="5"/>
      <c r="B634" s="76"/>
      <c r="C634" s="76"/>
      <c r="D634" s="76"/>
      <c r="E634" s="76"/>
      <c r="F634" s="76"/>
      <c r="G634" s="26"/>
      <c r="H634" s="77"/>
      <c r="I634" s="77"/>
      <c r="J634" s="77"/>
      <c r="K634" s="77"/>
      <c r="L634" s="77"/>
      <c r="M634" s="77"/>
      <c r="N634" s="27"/>
      <c r="O634" s="6"/>
      <c r="P634" s="6"/>
      <c r="Q634" s="6"/>
      <c r="R634" s="6"/>
      <c r="S634" s="6"/>
      <c r="T634" s="28"/>
      <c r="U634" s="74">
        <v>404012101</v>
      </c>
      <c r="V634" s="72" t="s">
        <v>333</v>
      </c>
      <c r="W634" s="72" t="s">
        <v>332</v>
      </c>
      <c r="X634" s="72" t="s">
        <v>331</v>
      </c>
      <c r="Y634" s="72" t="s">
        <v>330</v>
      </c>
      <c r="Z634" s="73">
        <v>902</v>
      </c>
      <c r="AA634" s="41">
        <v>1</v>
      </c>
      <c r="AB634" s="41">
        <v>4</v>
      </c>
      <c r="AC634" s="42" t="s">
        <v>329</v>
      </c>
      <c r="AD634" s="73">
        <v>200</v>
      </c>
      <c r="AE634" s="43"/>
      <c r="AF634" s="44"/>
      <c r="AG634" s="45">
        <v>88.8</v>
      </c>
      <c r="AH634" s="44"/>
      <c r="AI634" s="45">
        <v>185.6</v>
      </c>
      <c r="AJ634" s="45">
        <v>178.7</v>
      </c>
      <c r="AK634" s="45">
        <v>0</v>
      </c>
      <c r="AL634" s="10"/>
      <c r="AM634" s="8"/>
    </row>
    <row r="635" spans="1:39" ht="132.75" customHeight="1" x14ac:dyDescent="0.2">
      <c r="A635" s="5"/>
      <c r="B635" s="94">
        <v>404012029</v>
      </c>
      <c r="C635" s="94"/>
      <c r="D635" s="94"/>
      <c r="E635" s="94"/>
      <c r="F635" s="94"/>
      <c r="G635" s="26">
        <v>925</v>
      </c>
      <c r="H635" s="95"/>
      <c r="I635" s="95"/>
      <c r="J635" s="95"/>
      <c r="K635" s="95"/>
      <c r="L635" s="95"/>
      <c r="M635" s="95"/>
      <c r="N635" s="27" t="s">
        <v>311</v>
      </c>
      <c r="O635" s="6" t="s">
        <v>310</v>
      </c>
      <c r="P635" s="6" t="s">
        <v>4</v>
      </c>
      <c r="Q635" s="6" t="s">
        <v>309</v>
      </c>
      <c r="R635" s="6" t="s">
        <v>2</v>
      </c>
      <c r="S635" s="6">
        <v>600</v>
      </c>
      <c r="T635" s="28"/>
      <c r="U635" s="37" t="s">
        <v>312</v>
      </c>
      <c r="V635" s="60" t="s">
        <v>311</v>
      </c>
      <c r="W635" s="60" t="s">
        <v>22</v>
      </c>
      <c r="X635" s="60" t="s">
        <v>22</v>
      </c>
      <c r="Y635" s="60" t="s">
        <v>22</v>
      </c>
      <c r="Z635" s="38" t="s">
        <v>22</v>
      </c>
      <c r="AA635" s="39" t="s">
        <v>22</v>
      </c>
      <c r="AB635" s="39" t="s">
        <v>22</v>
      </c>
      <c r="AC635" s="40" t="s">
        <v>22</v>
      </c>
      <c r="AD635" s="38" t="s">
        <v>22</v>
      </c>
      <c r="AE635" s="96"/>
      <c r="AF635" s="97"/>
      <c r="AG635" s="34">
        <v>4628.1000000000004</v>
      </c>
      <c r="AH635" s="35"/>
      <c r="AI635" s="36">
        <v>4490.8</v>
      </c>
      <c r="AJ635" s="36">
        <v>4670.5</v>
      </c>
      <c r="AK635" s="34">
        <v>4857.3</v>
      </c>
      <c r="AL635" s="10" t="s">
        <v>22</v>
      </c>
      <c r="AM635" s="8"/>
    </row>
    <row r="636" spans="1:39" ht="48.75" customHeight="1" x14ac:dyDescent="0.2">
      <c r="A636" s="5"/>
      <c r="B636" s="76">
        <v>400000000</v>
      </c>
      <c r="C636" s="76">
        <v>404000000</v>
      </c>
      <c r="D636" s="76">
        <v>404010000</v>
      </c>
      <c r="E636" s="76">
        <v>404012000</v>
      </c>
      <c r="F636" s="77">
        <v>404012029</v>
      </c>
      <c r="G636" s="6">
        <v>925</v>
      </c>
      <c r="H636" s="6">
        <v>7</v>
      </c>
      <c r="I636" s="77">
        <v>1</v>
      </c>
      <c r="J636" s="4" t="s">
        <v>307</v>
      </c>
      <c r="K636" s="6">
        <v>600</v>
      </c>
      <c r="L636" s="6"/>
      <c r="M636" s="6">
        <v>925202001</v>
      </c>
      <c r="N636" s="77" t="s">
        <v>311</v>
      </c>
      <c r="O636" s="6" t="s">
        <v>310</v>
      </c>
      <c r="P636" s="6" t="s">
        <v>4</v>
      </c>
      <c r="Q636" s="6" t="s">
        <v>309</v>
      </c>
      <c r="R636" s="6" t="s">
        <v>2</v>
      </c>
      <c r="S636" s="6">
        <v>600</v>
      </c>
      <c r="T636" s="6" t="s">
        <v>308</v>
      </c>
      <c r="U636" s="98">
        <v>404012029</v>
      </c>
      <c r="V636" s="93" t="s">
        <v>310</v>
      </c>
      <c r="W636" s="93" t="s">
        <v>4</v>
      </c>
      <c r="X636" s="93" t="s">
        <v>309</v>
      </c>
      <c r="Y636" s="93" t="s">
        <v>2</v>
      </c>
      <c r="Z636" s="80">
        <v>925</v>
      </c>
      <c r="AA636" s="41">
        <v>7</v>
      </c>
      <c r="AB636" s="41">
        <v>1</v>
      </c>
      <c r="AC636" s="42" t="s">
        <v>307</v>
      </c>
      <c r="AD636" s="73">
        <v>600</v>
      </c>
      <c r="AE636" s="43"/>
      <c r="AF636" s="44"/>
      <c r="AG636" s="45">
        <v>785.8</v>
      </c>
      <c r="AH636" s="44"/>
      <c r="AI636" s="45">
        <v>674.6</v>
      </c>
      <c r="AJ636" s="45">
        <v>701.6</v>
      </c>
      <c r="AK636" s="45">
        <v>729.7</v>
      </c>
      <c r="AL636" s="7">
        <v>600</v>
      </c>
      <c r="AM636" s="8"/>
    </row>
    <row r="637" spans="1:39" ht="45.75" customHeight="1" x14ac:dyDescent="0.2">
      <c r="A637" s="5"/>
      <c r="B637" s="76">
        <v>400000000</v>
      </c>
      <c r="C637" s="76">
        <v>404000000</v>
      </c>
      <c r="D637" s="76">
        <v>404010000</v>
      </c>
      <c r="E637" s="76">
        <v>404012000</v>
      </c>
      <c r="F637" s="77">
        <v>404012029</v>
      </c>
      <c r="G637" s="6">
        <v>925</v>
      </c>
      <c r="H637" s="6">
        <v>7</v>
      </c>
      <c r="I637" s="77">
        <v>2</v>
      </c>
      <c r="J637" s="4" t="s">
        <v>307</v>
      </c>
      <c r="K637" s="6">
        <v>600</v>
      </c>
      <c r="L637" s="6"/>
      <c r="M637" s="6">
        <v>925202001</v>
      </c>
      <c r="N637" s="77" t="s">
        <v>311</v>
      </c>
      <c r="O637" s="6" t="s">
        <v>310</v>
      </c>
      <c r="P637" s="6" t="s">
        <v>4</v>
      </c>
      <c r="Q637" s="6" t="s">
        <v>309</v>
      </c>
      <c r="R637" s="6" t="s">
        <v>2</v>
      </c>
      <c r="S637" s="6">
        <v>600</v>
      </c>
      <c r="T637" s="6" t="s">
        <v>308</v>
      </c>
      <c r="U637" s="98"/>
      <c r="V637" s="93"/>
      <c r="W637" s="93"/>
      <c r="X637" s="93"/>
      <c r="Y637" s="93"/>
      <c r="Z637" s="80"/>
      <c r="AA637" s="41">
        <v>7</v>
      </c>
      <c r="AB637" s="41">
        <v>2</v>
      </c>
      <c r="AC637" s="42" t="s">
        <v>307</v>
      </c>
      <c r="AD637" s="73">
        <v>600</v>
      </c>
      <c r="AE637" s="43"/>
      <c r="AF637" s="44"/>
      <c r="AG637" s="45">
        <v>3842.3</v>
      </c>
      <c r="AH637" s="44"/>
      <c r="AI637" s="45">
        <v>3816.2</v>
      </c>
      <c r="AJ637" s="45">
        <v>3968.9</v>
      </c>
      <c r="AK637" s="45">
        <v>4127.6000000000004</v>
      </c>
      <c r="AL637" s="7">
        <v>600</v>
      </c>
      <c r="AM637" s="8"/>
    </row>
    <row r="638" spans="1:39" ht="48.75" customHeight="1" x14ac:dyDescent="0.2">
      <c r="A638" s="5"/>
      <c r="B638" s="94">
        <v>404020000</v>
      </c>
      <c r="C638" s="94"/>
      <c r="D638" s="94"/>
      <c r="E638" s="94"/>
      <c r="F638" s="94"/>
      <c r="G638" s="26">
        <v>925</v>
      </c>
      <c r="H638" s="95"/>
      <c r="I638" s="95"/>
      <c r="J638" s="95"/>
      <c r="K638" s="95"/>
      <c r="L638" s="95"/>
      <c r="M638" s="95"/>
      <c r="N638" s="27" t="s">
        <v>30</v>
      </c>
      <c r="O638" s="6" t="s">
        <v>28</v>
      </c>
      <c r="P638" s="6" t="s">
        <v>4</v>
      </c>
      <c r="Q638" s="6" t="s">
        <v>27</v>
      </c>
      <c r="R638" s="6" t="s">
        <v>2</v>
      </c>
      <c r="S638" s="6">
        <v>0</v>
      </c>
      <c r="T638" s="28"/>
      <c r="U638" s="37" t="s">
        <v>303</v>
      </c>
      <c r="V638" s="60" t="s">
        <v>302</v>
      </c>
      <c r="W638" s="60" t="s">
        <v>22</v>
      </c>
      <c r="X638" s="60" t="s">
        <v>22</v>
      </c>
      <c r="Y638" s="60" t="s">
        <v>22</v>
      </c>
      <c r="Z638" s="38" t="s">
        <v>22</v>
      </c>
      <c r="AA638" s="39" t="s">
        <v>22</v>
      </c>
      <c r="AB638" s="39" t="s">
        <v>22</v>
      </c>
      <c r="AC638" s="40" t="s">
        <v>22</v>
      </c>
      <c r="AD638" s="38" t="s">
        <v>22</v>
      </c>
      <c r="AE638" s="96"/>
      <c r="AF638" s="97"/>
      <c r="AG638" s="34">
        <f>612665.4+640.4</f>
        <v>613305.80000000005</v>
      </c>
      <c r="AH638" s="35"/>
      <c r="AI638" s="36">
        <f>AI639+AI642+AI646+AI648+AI652+AI656+AI660+AI670+AI687+AI691+AI695+AI698+AI700+AI704+AI707+AI712+727+2922</f>
        <v>768721.79999999981</v>
      </c>
      <c r="AJ638" s="36">
        <f>AJ639+AJ642+AJ646+AJ648+AJ652+AJ656+AJ660+AJ670+AJ687+AJ691+AJ695+AJ698+AJ700+AJ704+AJ707+AJ712+727+3018.5</f>
        <v>718305.5</v>
      </c>
      <c r="AK638" s="36">
        <f>AK639+AK642+AK646+AK648+AK652+AK656+AK660+AK670+AK687+AK691+AK695+AK698+AK700+AK704+AK707+AK712+727+3018.5</f>
        <v>725906.80000000016</v>
      </c>
      <c r="AL638" s="10" t="s">
        <v>22</v>
      </c>
      <c r="AM638" s="8"/>
    </row>
    <row r="639" spans="1:39" ht="153.75" customHeight="1" x14ac:dyDescent="0.2">
      <c r="A639" s="5"/>
      <c r="B639" s="94">
        <v>404020003</v>
      </c>
      <c r="C639" s="94"/>
      <c r="D639" s="94"/>
      <c r="E639" s="94"/>
      <c r="F639" s="94"/>
      <c r="G639" s="26">
        <v>902</v>
      </c>
      <c r="H639" s="95"/>
      <c r="I639" s="95"/>
      <c r="J639" s="95"/>
      <c r="K639" s="95"/>
      <c r="L639" s="95"/>
      <c r="M639" s="95"/>
      <c r="N639" s="27" t="s">
        <v>290</v>
      </c>
      <c r="O639" s="6" t="s">
        <v>289</v>
      </c>
      <c r="P639" s="6" t="s">
        <v>288</v>
      </c>
      <c r="Q639" s="6" t="s">
        <v>287</v>
      </c>
      <c r="R639" s="6" t="s">
        <v>286</v>
      </c>
      <c r="S639" s="6">
        <v>0</v>
      </c>
      <c r="T639" s="28"/>
      <c r="U639" s="37" t="s">
        <v>301</v>
      </c>
      <c r="V639" s="60" t="s">
        <v>290</v>
      </c>
      <c r="W639" s="60" t="s">
        <v>22</v>
      </c>
      <c r="X639" s="60" t="s">
        <v>22</v>
      </c>
      <c r="Y639" s="60" t="s">
        <v>22</v>
      </c>
      <c r="Z639" s="38" t="s">
        <v>22</v>
      </c>
      <c r="AA639" s="39" t="s">
        <v>22</v>
      </c>
      <c r="AB639" s="39" t="s">
        <v>22</v>
      </c>
      <c r="AC639" s="40" t="s">
        <v>22</v>
      </c>
      <c r="AD639" s="38" t="s">
        <v>22</v>
      </c>
      <c r="AE639" s="96"/>
      <c r="AF639" s="97"/>
      <c r="AG639" s="34">
        <v>126</v>
      </c>
      <c r="AH639" s="35"/>
      <c r="AI639" s="36">
        <v>63</v>
      </c>
      <c r="AJ639" s="36">
        <v>63</v>
      </c>
      <c r="AK639" s="34">
        <v>63</v>
      </c>
      <c r="AL639" s="10" t="s">
        <v>22</v>
      </c>
      <c r="AM639" s="8"/>
    </row>
    <row r="640" spans="1:39" ht="212.25" customHeight="1" x14ac:dyDescent="0.2">
      <c r="A640" s="5"/>
      <c r="B640" s="76">
        <v>400000000</v>
      </c>
      <c r="C640" s="76">
        <v>404000000</v>
      </c>
      <c r="D640" s="76">
        <v>404020000</v>
      </c>
      <c r="E640" s="76">
        <v>404020000</v>
      </c>
      <c r="F640" s="77">
        <v>404020003</v>
      </c>
      <c r="G640" s="6">
        <v>902</v>
      </c>
      <c r="H640" s="6">
        <v>3</v>
      </c>
      <c r="I640" s="77">
        <v>10</v>
      </c>
      <c r="J640" s="4" t="s">
        <v>295</v>
      </c>
      <c r="K640" s="6">
        <v>100</v>
      </c>
      <c r="L640" s="6"/>
      <c r="M640" s="6">
        <v>902152011</v>
      </c>
      <c r="N640" s="77" t="s">
        <v>290</v>
      </c>
      <c r="O640" s="6" t="s">
        <v>296</v>
      </c>
      <c r="P640" s="6" t="s">
        <v>299</v>
      </c>
      <c r="Q640" s="6" t="s">
        <v>298</v>
      </c>
      <c r="R640" s="6" t="s">
        <v>297</v>
      </c>
      <c r="S640" s="6">
        <v>100</v>
      </c>
      <c r="T640" s="6" t="s">
        <v>300</v>
      </c>
      <c r="U640" s="74">
        <v>404020003</v>
      </c>
      <c r="V640" s="72" t="s">
        <v>296</v>
      </c>
      <c r="W640" s="72" t="s">
        <v>299</v>
      </c>
      <c r="X640" s="72" t="s">
        <v>298</v>
      </c>
      <c r="Y640" s="72" t="s">
        <v>297</v>
      </c>
      <c r="Z640" s="73">
        <v>902</v>
      </c>
      <c r="AA640" s="41">
        <v>3</v>
      </c>
      <c r="AB640" s="41">
        <v>10</v>
      </c>
      <c r="AC640" s="42" t="s">
        <v>295</v>
      </c>
      <c r="AD640" s="73">
        <v>100</v>
      </c>
      <c r="AE640" s="43"/>
      <c r="AF640" s="44"/>
      <c r="AG640" s="45">
        <v>63</v>
      </c>
      <c r="AH640" s="44"/>
      <c r="AI640" s="45">
        <v>63</v>
      </c>
      <c r="AJ640" s="45">
        <v>63</v>
      </c>
      <c r="AK640" s="45">
        <v>63</v>
      </c>
      <c r="AL640" s="7">
        <v>600</v>
      </c>
      <c r="AM640" s="8"/>
    </row>
    <row r="641" spans="1:39" ht="293.25" customHeight="1" x14ac:dyDescent="0.2">
      <c r="A641" s="5"/>
      <c r="B641" s="76">
        <v>400000000</v>
      </c>
      <c r="C641" s="76">
        <v>404000000</v>
      </c>
      <c r="D641" s="76">
        <v>404020000</v>
      </c>
      <c r="E641" s="76">
        <v>404020000</v>
      </c>
      <c r="F641" s="77">
        <v>404020003</v>
      </c>
      <c r="G641" s="6">
        <v>902</v>
      </c>
      <c r="H641" s="6">
        <v>3</v>
      </c>
      <c r="I641" s="77">
        <v>10</v>
      </c>
      <c r="J641" s="4" t="s">
        <v>285</v>
      </c>
      <c r="K641" s="6">
        <v>100</v>
      </c>
      <c r="L641" s="6"/>
      <c r="M641" s="6">
        <v>902432001</v>
      </c>
      <c r="N641" s="77" t="s">
        <v>290</v>
      </c>
      <c r="O641" s="6" t="s">
        <v>289</v>
      </c>
      <c r="P641" s="6" t="s">
        <v>293</v>
      </c>
      <c r="Q641" s="6" t="s">
        <v>292</v>
      </c>
      <c r="R641" s="6" t="s">
        <v>291</v>
      </c>
      <c r="S641" s="6">
        <v>100</v>
      </c>
      <c r="T641" s="6" t="s">
        <v>294</v>
      </c>
      <c r="U641" s="74">
        <v>404020003</v>
      </c>
      <c r="V641" s="72" t="s">
        <v>289</v>
      </c>
      <c r="W641" s="72" t="s">
        <v>293</v>
      </c>
      <c r="X641" s="72" t="s">
        <v>292</v>
      </c>
      <c r="Y641" s="72" t="s">
        <v>291</v>
      </c>
      <c r="Z641" s="73">
        <v>902</v>
      </c>
      <c r="AA641" s="41">
        <v>3</v>
      </c>
      <c r="AB641" s="41">
        <v>10</v>
      </c>
      <c r="AC641" s="42" t="s">
        <v>285</v>
      </c>
      <c r="AD641" s="73">
        <v>100</v>
      </c>
      <c r="AE641" s="43"/>
      <c r="AF641" s="44"/>
      <c r="AG641" s="45">
        <v>63</v>
      </c>
      <c r="AH641" s="44"/>
      <c r="AI641" s="45">
        <v>0</v>
      </c>
      <c r="AJ641" s="45">
        <v>0</v>
      </c>
      <c r="AK641" s="45">
        <v>0</v>
      </c>
      <c r="AL641" s="7">
        <v>600</v>
      </c>
      <c r="AM641" s="8"/>
    </row>
    <row r="642" spans="1:39" ht="168.75" customHeight="1" x14ac:dyDescent="0.2">
      <c r="A642" s="5"/>
      <c r="B642" s="94">
        <v>404020006</v>
      </c>
      <c r="C642" s="94"/>
      <c r="D642" s="94"/>
      <c r="E642" s="94"/>
      <c r="F642" s="94"/>
      <c r="G642" s="26">
        <v>902</v>
      </c>
      <c r="H642" s="95"/>
      <c r="I642" s="95"/>
      <c r="J642" s="95"/>
      <c r="K642" s="95"/>
      <c r="L642" s="95"/>
      <c r="M642" s="95"/>
      <c r="N642" s="27" t="s">
        <v>277</v>
      </c>
      <c r="O642" s="6" t="s">
        <v>275</v>
      </c>
      <c r="P642" s="6" t="s">
        <v>274</v>
      </c>
      <c r="Q642" s="6" t="s">
        <v>273</v>
      </c>
      <c r="R642" s="6" t="s">
        <v>272</v>
      </c>
      <c r="S642" s="6">
        <v>0</v>
      </c>
      <c r="T642" s="28"/>
      <c r="U642" s="37" t="s">
        <v>284</v>
      </c>
      <c r="V642" s="60" t="s">
        <v>277</v>
      </c>
      <c r="W642" s="60" t="s">
        <v>22</v>
      </c>
      <c r="X642" s="60" t="s">
        <v>22</v>
      </c>
      <c r="Y642" s="60" t="s">
        <v>22</v>
      </c>
      <c r="Z642" s="38" t="s">
        <v>22</v>
      </c>
      <c r="AA642" s="39" t="s">
        <v>22</v>
      </c>
      <c r="AB642" s="39" t="s">
        <v>22</v>
      </c>
      <c r="AC642" s="40" t="s">
        <v>22</v>
      </c>
      <c r="AD642" s="38" t="s">
        <v>22</v>
      </c>
      <c r="AE642" s="96"/>
      <c r="AF642" s="97"/>
      <c r="AG642" s="34">
        <v>928.7</v>
      </c>
      <c r="AH642" s="35"/>
      <c r="AI642" s="36">
        <v>935.1</v>
      </c>
      <c r="AJ642" s="36">
        <v>1046.8</v>
      </c>
      <c r="AK642" s="34">
        <v>1046.8</v>
      </c>
      <c r="AL642" s="10" t="s">
        <v>22</v>
      </c>
      <c r="AM642" s="8"/>
    </row>
    <row r="643" spans="1:39" ht="287.25" customHeight="1" x14ac:dyDescent="0.2">
      <c r="A643" s="5"/>
      <c r="B643" s="76">
        <v>400000000</v>
      </c>
      <c r="C643" s="76">
        <v>404000000</v>
      </c>
      <c r="D643" s="76">
        <v>404020000</v>
      </c>
      <c r="E643" s="76">
        <v>404020000</v>
      </c>
      <c r="F643" s="77">
        <v>404020006</v>
      </c>
      <c r="G643" s="6">
        <v>902</v>
      </c>
      <c r="H643" s="6">
        <v>4</v>
      </c>
      <c r="I643" s="77">
        <v>5</v>
      </c>
      <c r="J643" s="4" t="s">
        <v>271</v>
      </c>
      <c r="K643" s="6">
        <v>100</v>
      </c>
      <c r="L643" s="6"/>
      <c r="M643" s="6">
        <v>902533001</v>
      </c>
      <c r="N643" s="77" t="s">
        <v>277</v>
      </c>
      <c r="O643" s="6" t="s">
        <v>275</v>
      </c>
      <c r="P643" s="6" t="s">
        <v>282</v>
      </c>
      <c r="Q643" s="6" t="s">
        <v>281</v>
      </c>
      <c r="R643" s="6" t="s">
        <v>280</v>
      </c>
      <c r="S643" s="6">
        <v>100</v>
      </c>
      <c r="T643" s="6" t="s">
        <v>283</v>
      </c>
      <c r="U643" s="74">
        <v>404020006</v>
      </c>
      <c r="V643" s="72" t="s">
        <v>275</v>
      </c>
      <c r="W643" s="72" t="s">
        <v>282</v>
      </c>
      <c r="X643" s="72" t="s">
        <v>281</v>
      </c>
      <c r="Y643" s="72" t="s">
        <v>280</v>
      </c>
      <c r="Z643" s="73">
        <v>902</v>
      </c>
      <c r="AA643" s="41">
        <v>4</v>
      </c>
      <c r="AB643" s="41">
        <v>5</v>
      </c>
      <c r="AC643" s="42" t="s">
        <v>271</v>
      </c>
      <c r="AD643" s="73">
        <v>100</v>
      </c>
      <c r="AE643" s="43"/>
      <c r="AF643" s="44"/>
      <c r="AG643" s="45">
        <v>707.2</v>
      </c>
      <c r="AH643" s="44"/>
      <c r="AI643" s="45">
        <v>730</v>
      </c>
      <c r="AJ643" s="45">
        <v>749.3</v>
      </c>
      <c r="AK643" s="45">
        <v>749.3</v>
      </c>
      <c r="AL643" s="7">
        <v>600</v>
      </c>
      <c r="AM643" s="8"/>
    </row>
    <row r="644" spans="1:39" ht="209.25" customHeight="1" x14ac:dyDescent="0.2">
      <c r="A644" s="5"/>
      <c r="B644" s="76">
        <v>400000000</v>
      </c>
      <c r="C644" s="76">
        <v>404000000</v>
      </c>
      <c r="D644" s="76">
        <v>404020000</v>
      </c>
      <c r="E644" s="76">
        <v>404020000</v>
      </c>
      <c r="F644" s="77">
        <v>404020006</v>
      </c>
      <c r="G644" s="6">
        <v>902</v>
      </c>
      <c r="H644" s="6">
        <v>4</v>
      </c>
      <c r="I644" s="77">
        <v>5</v>
      </c>
      <c r="J644" s="4" t="s">
        <v>271</v>
      </c>
      <c r="K644" s="6">
        <v>200</v>
      </c>
      <c r="L644" s="6"/>
      <c r="M644" s="6">
        <v>902533002</v>
      </c>
      <c r="N644" s="77" t="s">
        <v>277</v>
      </c>
      <c r="O644" s="6" t="s">
        <v>275</v>
      </c>
      <c r="P644" s="6" t="s">
        <v>274</v>
      </c>
      <c r="Q644" s="6" t="s">
        <v>278</v>
      </c>
      <c r="R644" s="6" t="s">
        <v>272</v>
      </c>
      <c r="S644" s="6">
        <v>200</v>
      </c>
      <c r="T644" s="6" t="s">
        <v>279</v>
      </c>
      <c r="U644" s="74">
        <v>404020006</v>
      </c>
      <c r="V644" s="72" t="s">
        <v>275</v>
      </c>
      <c r="W644" s="72" t="s">
        <v>274</v>
      </c>
      <c r="X644" s="72" t="s">
        <v>278</v>
      </c>
      <c r="Y644" s="72" t="s">
        <v>272</v>
      </c>
      <c r="Z644" s="73">
        <v>902</v>
      </c>
      <c r="AA644" s="41">
        <v>4</v>
      </c>
      <c r="AB644" s="41">
        <v>5</v>
      </c>
      <c r="AC644" s="42" t="s">
        <v>271</v>
      </c>
      <c r="AD644" s="73">
        <v>200</v>
      </c>
      <c r="AE644" s="43"/>
      <c r="AF644" s="44"/>
      <c r="AG644" s="45">
        <v>16.399999999999999</v>
      </c>
      <c r="AH644" s="44"/>
      <c r="AI644" s="45">
        <v>0</v>
      </c>
      <c r="AJ644" s="45">
        <v>0</v>
      </c>
      <c r="AK644" s="45">
        <v>0</v>
      </c>
      <c r="AL644" s="7">
        <v>600</v>
      </c>
      <c r="AM644" s="8"/>
    </row>
    <row r="645" spans="1:39" ht="213.75" customHeight="1" x14ac:dyDescent="0.2">
      <c r="A645" s="5"/>
      <c r="B645" s="76">
        <v>400000000</v>
      </c>
      <c r="C645" s="76">
        <v>404000000</v>
      </c>
      <c r="D645" s="76">
        <v>404020000</v>
      </c>
      <c r="E645" s="76">
        <v>404020000</v>
      </c>
      <c r="F645" s="77">
        <v>404020006</v>
      </c>
      <c r="G645" s="6">
        <v>902</v>
      </c>
      <c r="H645" s="6">
        <v>4</v>
      </c>
      <c r="I645" s="77">
        <v>5</v>
      </c>
      <c r="J645" s="4" t="s">
        <v>271</v>
      </c>
      <c r="K645" s="6">
        <v>800</v>
      </c>
      <c r="L645" s="6"/>
      <c r="M645" s="6">
        <v>902700001</v>
      </c>
      <c r="N645" s="77" t="s">
        <v>277</v>
      </c>
      <c r="O645" s="6" t="s">
        <v>275</v>
      </c>
      <c r="P645" s="6" t="s">
        <v>274</v>
      </c>
      <c r="Q645" s="6" t="s">
        <v>273</v>
      </c>
      <c r="R645" s="6" t="s">
        <v>272</v>
      </c>
      <c r="S645" s="6">
        <v>800</v>
      </c>
      <c r="T645" s="6" t="s">
        <v>276</v>
      </c>
      <c r="U645" s="74">
        <v>404020006</v>
      </c>
      <c r="V645" s="72" t="s">
        <v>275</v>
      </c>
      <c r="W645" s="72" t="s">
        <v>274</v>
      </c>
      <c r="X645" s="72" t="s">
        <v>273</v>
      </c>
      <c r="Y645" s="72" t="s">
        <v>272</v>
      </c>
      <c r="Z645" s="73">
        <v>902</v>
      </c>
      <c r="AA645" s="41">
        <v>4</v>
      </c>
      <c r="AB645" s="41">
        <v>5</v>
      </c>
      <c r="AC645" s="42" t="s">
        <v>271</v>
      </c>
      <c r="AD645" s="73">
        <v>800</v>
      </c>
      <c r="AE645" s="43"/>
      <c r="AF645" s="44"/>
      <c r="AG645" s="45">
        <v>205.1</v>
      </c>
      <c r="AH645" s="44"/>
      <c r="AI645" s="45">
        <v>205.1</v>
      </c>
      <c r="AJ645" s="45">
        <v>297.5</v>
      </c>
      <c r="AK645" s="45">
        <v>297.5</v>
      </c>
      <c r="AL645" s="7">
        <v>600</v>
      </c>
      <c r="AM645" s="8"/>
    </row>
    <row r="646" spans="1:39" ht="123" customHeight="1" x14ac:dyDescent="0.2">
      <c r="A646" s="5"/>
      <c r="B646" s="94">
        <v>404020021</v>
      </c>
      <c r="C646" s="94"/>
      <c r="D646" s="94"/>
      <c r="E646" s="94"/>
      <c r="F646" s="94"/>
      <c r="G646" s="26">
        <v>925</v>
      </c>
      <c r="H646" s="95"/>
      <c r="I646" s="95"/>
      <c r="J646" s="95"/>
      <c r="K646" s="95"/>
      <c r="L646" s="95"/>
      <c r="M646" s="95"/>
      <c r="N646" s="27" t="s">
        <v>269</v>
      </c>
      <c r="O646" s="6" t="s">
        <v>267</v>
      </c>
      <c r="P646" s="6" t="s">
        <v>266</v>
      </c>
      <c r="Q646" s="6" t="s">
        <v>265</v>
      </c>
      <c r="R646" s="6" t="s">
        <v>264</v>
      </c>
      <c r="S646" s="6">
        <v>600</v>
      </c>
      <c r="T646" s="28"/>
      <c r="U646" s="37" t="s">
        <v>270</v>
      </c>
      <c r="V646" s="60" t="s">
        <v>269</v>
      </c>
      <c r="W646" s="60" t="s">
        <v>22</v>
      </c>
      <c r="X646" s="60" t="s">
        <v>22</v>
      </c>
      <c r="Y646" s="60" t="s">
        <v>22</v>
      </c>
      <c r="Z646" s="38" t="s">
        <v>22</v>
      </c>
      <c r="AA646" s="39" t="s">
        <v>22</v>
      </c>
      <c r="AB646" s="39" t="s">
        <v>22</v>
      </c>
      <c r="AC646" s="40" t="s">
        <v>22</v>
      </c>
      <c r="AD646" s="38" t="s">
        <v>22</v>
      </c>
      <c r="AE646" s="96"/>
      <c r="AF646" s="97"/>
      <c r="AG646" s="34">
        <v>177905.3</v>
      </c>
      <c r="AH646" s="35"/>
      <c r="AI646" s="36">
        <f>177905.3+14165.7</f>
        <v>192071</v>
      </c>
      <c r="AJ646" s="36">
        <f>199023.7+78.1</f>
        <v>199101.80000000002</v>
      </c>
      <c r="AK646" s="34">
        <v>199101.8</v>
      </c>
      <c r="AL646" s="10" t="s">
        <v>22</v>
      </c>
      <c r="AM646" s="8"/>
    </row>
    <row r="647" spans="1:39" ht="91.5" customHeight="1" x14ac:dyDescent="0.2">
      <c r="A647" s="5"/>
      <c r="B647" s="76">
        <v>400000000</v>
      </c>
      <c r="C647" s="76">
        <v>404000000</v>
      </c>
      <c r="D647" s="76">
        <v>404020000</v>
      </c>
      <c r="E647" s="76">
        <v>404020000</v>
      </c>
      <c r="F647" s="77">
        <v>404020021</v>
      </c>
      <c r="G647" s="6">
        <v>925</v>
      </c>
      <c r="H647" s="6">
        <v>7</v>
      </c>
      <c r="I647" s="77">
        <v>2</v>
      </c>
      <c r="J647" s="4" t="s">
        <v>263</v>
      </c>
      <c r="K647" s="6">
        <v>600</v>
      </c>
      <c r="L647" s="6"/>
      <c r="M647" s="6">
        <v>925732002</v>
      </c>
      <c r="N647" s="77" t="s">
        <v>269</v>
      </c>
      <c r="O647" s="6" t="s">
        <v>267</v>
      </c>
      <c r="P647" s="6" t="s">
        <v>266</v>
      </c>
      <c r="Q647" s="6" t="s">
        <v>265</v>
      </c>
      <c r="R647" s="6" t="s">
        <v>264</v>
      </c>
      <c r="S647" s="6">
        <v>600</v>
      </c>
      <c r="T647" s="6" t="s">
        <v>268</v>
      </c>
      <c r="U647" s="74">
        <v>404020021</v>
      </c>
      <c r="V647" s="72" t="s">
        <v>267</v>
      </c>
      <c r="W647" s="72" t="s">
        <v>266</v>
      </c>
      <c r="X647" s="72" t="s">
        <v>265</v>
      </c>
      <c r="Y647" s="72" t="s">
        <v>264</v>
      </c>
      <c r="Z647" s="73">
        <v>925</v>
      </c>
      <c r="AA647" s="41">
        <v>7</v>
      </c>
      <c r="AB647" s="41">
        <v>2</v>
      </c>
      <c r="AC647" s="42" t="s">
        <v>263</v>
      </c>
      <c r="AD647" s="73">
        <v>600</v>
      </c>
      <c r="AE647" s="43"/>
      <c r="AF647" s="44"/>
      <c r="AG647" s="45">
        <v>177905.3</v>
      </c>
      <c r="AH647" s="44"/>
      <c r="AI647" s="45">
        <f>14165.7+177905.3</f>
        <v>192071</v>
      </c>
      <c r="AJ647" s="45">
        <f>199023.7+78.1</f>
        <v>199101.80000000002</v>
      </c>
      <c r="AK647" s="45">
        <v>199101.8</v>
      </c>
      <c r="AL647" s="7">
        <v>600</v>
      </c>
      <c r="AM647" s="8"/>
    </row>
    <row r="648" spans="1:39" ht="387" customHeight="1" x14ac:dyDescent="0.2">
      <c r="A648" s="5"/>
      <c r="B648" s="94">
        <v>404020022</v>
      </c>
      <c r="C648" s="94"/>
      <c r="D648" s="94"/>
      <c r="E648" s="94"/>
      <c r="F648" s="94"/>
      <c r="G648" s="26">
        <v>925</v>
      </c>
      <c r="H648" s="95"/>
      <c r="I648" s="95"/>
      <c r="J648" s="95"/>
      <c r="K648" s="95"/>
      <c r="L648" s="95"/>
      <c r="M648" s="95"/>
      <c r="N648" s="27" t="s">
        <v>260</v>
      </c>
      <c r="O648" s="6" t="s">
        <v>259</v>
      </c>
      <c r="P648" s="6" t="s">
        <v>258</v>
      </c>
      <c r="Q648" s="6" t="s">
        <v>257</v>
      </c>
      <c r="R648" s="6" t="s">
        <v>256</v>
      </c>
      <c r="S648" s="6">
        <v>0</v>
      </c>
      <c r="T648" s="28"/>
      <c r="U648" s="37" t="s">
        <v>262</v>
      </c>
      <c r="V648" s="60" t="s">
        <v>261</v>
      </c>
      <c r="W648" s="60" t="s">
        <v>22</v>
      </c>
      <c r="X648" s="60" t="s">
        <v>22</v>
      </c>
      <c r="Y648" s="60" t="s">
        <v>22</v>
      </c>
      <c r="Z648" s="38" t="s">
        <v>22</v>
      </c>
      <c r="AA648" s="39" t="s">
        <v>22</v>
      </c>
      <c r="AB648" s="39" t="s">
        <v>22</v>
      </c>
      <c r="AC648" s="40" t="s">
        <v>22</v>
      </c>
      <c r="AD648" s="38" t="s">
        <v>22</v>
      </c>
      <c r="AE648" s="96"/>
      <c r="AF648" s="97"/>
      <c r="AG648" s="34">
        <v>53804.9</v>
      </c>
      <c r="AH648" s="35"/>
      <c r="AI648" s="36">
        <v>21846.6</v>
      </c>
      <c r="AJ648" s="36">
        <v>21846.6</v>
      </c>
      <c r="AK648" s="34">
        <v>21846.6</v>
      </c>
      <c r="AL648" s="10" t="s">
        <v>22</v>
      </c>
      <c r="AM648" s="8"/>
    </row>
    <row r="649" spans="1:39" ht="48.75" customHeight="1" x14ac:dyDescent="0.2">
      <c r="A649" s="5"/>
      <c r="B649" s="76">
        <v>400000000</v>
      </c>
      <c r="C649" s="76">
        <v>404000000</v>
      </c>
      <c r="D649" s="76">
        <v>404020000</v>
      </c>
      <c r="E649" s="76">
        <v>404020000</v>
      </c>
      <c r="F649" s="77">
        <v>404020022</v>
      </c>
      <c r="G649" s="6">
        <v>925</v>
      </c>
      <c r="H649" s="6">
        <v>7</v>
      </c>
      <c r="I649" s="77">
        <v>1</v>
      </c>
      <c r="J649" s="4" t="s">
        <v>254</v>
      </c>
      <c r="K649" s="6">
        <v>600</v>
      </c>
      <c r="L649" s="6"/>
      <c r="M649" s="6">
        <v>925388001</v>
      </c>
      <c r="N649" s="77" t="s">
        <v>260</v>
      </c>
      <c r="O649" s="6" t="s">
        <v>259</v>
      </c>
      <c r="P649" s="6" t="s">
        <v>258</v>
      </c>
      <c r="Q649" s="6" t="s">
        <v>257</v>
      </c>
      <c r="R649" s="6" t="s">
        <v>256</v>
      </c>
      <c r="S649" s="6">
        <v>600</v>
      </c>
      <c r="T649" s="6" t="s">
        <v>255</v>
      </c>
      <c r="U649" s="98">
        <v>404020022</v>
      </c>
      <c r="V649" s="93" t="s">
        <v>259</v>
      </c>
      <c r="W649" s="93" t="s">
        <v>258</v>
      </c>
      <c r="X649" s="93" t="s">
        <v>257</v>
      </c>
      <c r="Y649" s="93" t="s">
        <v>256</v>
      </c>
      <c r="Z649" s="80">
        <v>925</v>
      </c>
      <c r="AA649" s="41">
        <v>7</v>
      </c>
      <c r="AB649" s="41">
        <v>1</v>
      </c>
      <c r="AC649" s="42" t="s">
        <v>254</v>
      </c>
      <c r="AD649" s="73">
        <v>600</v>
      </c>
      <c r="AE649" s="43"/>
      <c r="AF649" s="44"/>
      <c r="AG649" s="45">
        <v>10181.799999999999</v>
      </c>
      <c r="AH649" s="44"/>
      <c r="AI649" s="45">
        <v>3130.3</v>
      </c>
      <c r="AJ649" s="45">
        <v>3130.3</v>
      </c>
      <c r="AK649" s="45">
        <v>3130.3</v>
      </c>
      <c r="AL649" s="7">
        <v>600</v>
      </c>
      <c r="AM649" s="8"/>
    </row>
    <row r="650" spans="1:39" ht="61.5" customHeight="1" x14ac:dyDescent="0.2">
      <c r="A650" s="5"/>
      <c r="B650" s="76">
        <v>400000000</v>
      </c>
      <c r="C650" s="76">
        <v>404000000</v>
      </c>
      <c r="D650" s="76">
        <v>404020000</v>
      </c>
      <c r="E650" s="76">
        <v>404020000</v>
      </c>
      <c r="F650" s="77">
        <v>404020022</v>
      </c>
      <c r="G650" s="6">
        <v>925</v>
      </c>
      <c r="H650" s="6">
        <v>7</v>
      </c>
      <c r="I650" s="77">
        <v>1</v>
      </c>
      <c r="J650" s="4" t="s">
        <v>254</v>
      </c>
      <c r="K650" s="6">
        <v>800</v>
      </c>
      <c r="L650" s="6"/>
      <c r="M650" s="6">
        <v>925388002</v>
      </c>
      <c r="N650" s="77" t="s">
        <v>260</v>
      </c>
      <c r="O650" s="6" t="s">
        <v>259</v>
      </c>
      <c r="P650" s="6" t="s">
        <v>258</v>
      </c>
      <c r="Q650" s="6" t="s">
        <v>257</v>
      </c>
      <c r="R650" s="6" t="s">
        <v>256</v>
      </c>
      <c r="S650" s="6">
        <v>800</v>
      </c>
      <c r="T650" s="6" t="s">
        <v>255</v>
      </c>
      <c r="U650" s="98"/>
      <c r="V650" s="93"/>
      <c r="W650" s="93"/>
      <c r="X650" s="93"/>
      <c r="Y650" s="93"/>
      <c r="Z650" s="80"/>
      <c r="AA650" s="41">
        <v>7</v>
      </c>
      <c r="AB650" s="41">
        <v>1</v>
      </c>
      <c r="AC650" s="42" t="s">
        <v>254</v>
      </c>
      <c r="AD650" s="73">
        <v>800</v>
      </c>
      <c r="AE650" s="43"/>
      <c r="AF650" s="44"/>
      <c r="AG650" s="45">
        <v>1843.9</v>
      </c>
      <c r="AH650" s="44"/>
      <c r="AI650" s="45">
        <v>2327.1999999999998</v>
      </c>
      <c r="AJ650" s="45">
        <v>2327.1999999999998</v>
      </c>
      <c r="AK650" s="45">
        <v>2327.1999999999998</v>
      </c>
      <c r="AL650" s="7">
        <v>600</v>
      </c>
      <c r="AM650" s="8"/>
    </row>
    <row r="651" spans="1:39" ht="126" customHeight="1" x14ac:dyDescent="0.2">
      <c r="A651" s="5"/>
      <c r="B651" s="76">
        <v>400000000</v>
      </c>
      <c r="C651" s="76">
        <v>404000000</v>
      </c>
      <c r="D651" s="76">
        <v>404020000</v>
      </c>
      <c r="E651" s="76">
        <v>404020000</v>
      </c>
      <c r="F651" s="77">
        <v>404020022</v>
      </c>
      <c r="G651" s="6">
        <v>925</v>
      </c>
      <c r="H651" s="6">
        <v>7</v>
      </c>
      <c r="I651" s="77">
        <v>2</v>
      </c>
      <c r="J651" s="4" t="s">
        <v>254</v>
      </c>
      <c r="K651" s="6">
        <v>600</v>
      </c>
      <c r="L651" s="6"/>
      <c r="M651" s="6">
        <v>925388001</v>
      </c>
      <c r="N651" s="77" t="s">
        <v>260</v>
      </c>
      <c r="O651" s="6" t="s">
        <v>259</v>
      </c>
      <c r="P651" s="6" t="s">
        <v>258</v>
      </c>
      <c r="Q651" s="6" t="s">
        <v>257</v>
      </c>
      <c r="R651" s="6" t="s">
        <v>256</v>
      </c>
      <c r="S651" s="6">
        <v>600</v>
      </c>
      <c r="T651" s="6" t="s">
        <v>255</v>
      </c>
      <c r="U651" s="98"/>
      <c r="V651" s="93"/>
      <c r="W651" s="93"/>
      <c r="X651" s="93"/>
      <c r="Y651" s="93"/>
      <c r="Z651" s="80"/>
      <c r="AA651" s="41">
        <v>7</v>
      </c>
      <c r="AB651" s="41">
        <v>2</v>
      </c>
      <c r="AC651" s="42" t="s">
        <v>254</v>
      </c>
      <c r="AD651" s="73">
        <v>600</v>
      </c>
      <c r="AE651" s="43"/>
      <c r="AF651" s="44"/>
      <c r="AG651" s="45">
        <v>41779.199999999997</v>
      </c>
      <c r="AH651" s="44"/>
      <c r="AI651" s="45">
        <v>16389.099999999999</v>
      </c>
      <c r="AJ651" s="45">
        <v>16389.099999999999</v>
      </c>
      <c r="AK651" s="45">
        <v>16389.099999999999</v>
      </c>
      <c r="AL651" s="7">
        <v>600</v>
      </c>
      <c r="AM651" s="8"/>
    </row>
    <row r="652" spans="1:39" ht="68.25" customHeight="1" x14ac:dyDescent="0.2">
      <c r="A652" s="5"/>
      <c r="B652" s="94">
        <v>404020028</v>
      </c>
      <c r="C652" s="94"/>
      <c r="D652" s="94"/>
      <c r="E652" s="94"/>
      <c r="F652" s="94"/>
      <c r="G652" s="26">
        <v>921</v>
      </c>
      <c r="H652" s="95"/>
      <c r="I652" s="95"/>
      <c r="J652" s="95"/>
      <c r="K652" s="95"/>
      <c r="L652" s="95"/>
      <c r="M652" s="95"/>
      <c r="N652" s="27" t="s">
        <v>247</v>
      </c>
      <c r="O652" s="6" t="s">
        <v>245</v>
      </c>
      <c r="P652" s="6" t="s">
        <v>244</v>
      </c>
      <c r="Q652" s="6" t="s">
        <v>243</v>
      </c>
      <c r="R652" s="6" t="s">
        <v>242</v>
      </c>
      <c r="S652" s="6">
        <v>0</v>
      </c>
      <c r="T652" s="28"/>
      <c r="U652" s="37" t="s">
        <v>253</v>
      </c>
      <c r="V652" s="60" t="s">
        <v>247</v>
      </c>
      <c r="W652" s="60" t="s">
        <v>22</v>
      </c>
      <c r="X652" s="60" t="s">
        <v>22</v>
      </c>
      <c r="Y652" s="60" t="s">
        <v>22</v>
      </c>
      <c r="Z652" s="38" t="s">
        <v>22</v>
      </c>
      <c r="AA652" s="39" t="s">
        <v>22</v>
      </c>
      <c r="AB652" s="39" t="s">
        <v>22</v>
      </c>
      <c r="AC652" s="40" t="s">
        <v>22</v>
      </c>
      <c r="AD652" s="38" t="s">
        <v>22</v>
      </c>
      <c r="AE652" s="96"/>
      <c r="AF652" s="97"/>
      <c r="AG652" s="34">
        <v>118578.9</v>
      </c>
      <c r="AH652" s="35"/>
      <c r="AI652" s="36">
        <f>124324.8-15525.6+117919.7</f>
        <v>226718.9</v>
      </c>
      <c r="AJ652" s="36">
        <f>98423.8+42551.3+27610.8</f>
        <v>168585.9</v>
      </c>
      <c r="AK652" s="34">
        <f>88063.4+42551.3+37971.2</f>
        <v>168585.9</v>
      </c>
      <c r="AL652" s="10" t="s">
        <v>22</v>
      </c>
      <c r="AM652" s="8"/>
    </row>
    <row r="653" spans="1:39" ht="149.25" customHeight="1" x14ac:dyDescent="0.2">
      <c r="A653" s="5"/>
      <c r="B653" s="76">
        <v>400000000</v>
      </c>
      <c r="C653" s="76">
        <v>404000000</v>
      </c>
      <c r="D653" s="76">
        <v>404020000</v>
      </c>
      <c r="E653" s="76">
        <v>404020000</v>
      </c>
      <c r="F653" s="77">
        <v>404020028</v>
      </c>
      <c r="G653" s="6">
        <v>921</v>
      </c>
      <c r="H653" s="6">
        <v>10</v>
      </c>
      <c r="I653" s="77">
        <v>4</v>
      </c>
      <c r="J653" s="4" t="s">
        <v>250</v>
      </c>
      <c r="K653" s="6">
        <v>400</v>
      </c>
      <c r="L653" s="6"/>
      <c r="M653" s="6">
        <v>921181002</v>
      </c>
      <c r="N653" s="77" t="s">
        <v>247</v>
      </c>
      <c r="O653" s="6" t="s">
        <v>251</v>
      </c>
      <c r="P653" s="6" t="s">
        <v>244</v>
      </c>
      <c r="Q653" s="6" t="s">
        <v>243</v>
      </c>
      <c r="R653" s="6" t="s">
        <v>242</v>
      </c>
      <c r="S653" s="6">
        <v>400</v>
      </c>
      <c r="T653" s="6" t="s">
        <v>252</v>
      </c>
      <c r="U653" s="74">
        <v>404020028</v>
      </c>
      <c r="V653" s="72" t="s">
        <v>251</v>
      </c>
      <c r="W653" s="72" t="s">
        <v>244</v>
      </c>
      <c r="X653" s="72" t="s">
        <v>243</v>
      </c>
      <c r="Y653" s="72" t="s">
        <v>242</v>
      </c>
      <c r="Z653" s="73">
        <v>921</v>
      </c>
      <c r="AA653" s="41">
        <v>10</v>
      </c>
      <c r="AB653" s="41">
        <v>4</v>
      </c>
      <c r="AC653" s="42" t="s">
        <v>250</v>
      </c>
      <c r="AD653" s="73">
        <v>400</v>
      </c>
      <c r="AE653" s="43"/>
      <c r="AF653" s="44"/>
      <c r="AG653" s="45">
        <v>0</v>
      </c>
      <c r="AH653" s="44"/>
      <c r="AI653" s="45">
        <v>0</v>
      </c>
      <c r="AJ653" s="45">
        <f>15525.6+42551.3</f>
        <v>58076.9</v>
      </c>
      <c r="AK653" s="45">
        <f>15525.6+42551.3</f>
        <v>58076.9</v>
      </c>
      <c r="AL653" s="7">
        <v>600</v>
      </c>
      <c r="AM653" s="8"/>
    </row>
    <row r="654" spans="1:39" ht="148.5" customHeight="1" x14ac:dyDescent="0.2">
      <c r="A654" s="5"/>
      <c r="B654" s="76">
        <v>400000000</v>
      </c>
      <c r="C654" s="76">
        <v>404000000</v>
      </c>
      <c r="D654" s="76">
        <v>404020000</v>
      </c>
      <c r="E654" s="76">
        <v>404020000</v>
      </c>
      <c r="F654" s="77">
        <v>404020028</v>
      </c>
      <c r="G654" s="6">
        <v>921</v>
      </c>
      <c r="H654" s="6">
        <v>10</v>
      </c>
      <c r="I654" s="77">
        <v>4</v>
      </c>
      <c r="J654" s="4" t="s">
        <v>241</v>
      </c>
      <c r="K654" s="6">
        <v>200</v>
      </c>
      <c r="L654" s="6"/>
      <c r="M654" s="6">
        <v>921646003</v>
      </c>
      <c r="N654" s="77" t="s">
        <v>247</v>
      </c>
      <c r="O654" s="6" t="s">
        <v>245</v>
      </c>
      <c r="P654" s="6" t="s">
        <v>244</v>
      </c>
      <c r="Q654" s="6" t="s">
        <v>248</v>
      </c>
      <c r="R654" s="6" t="s">
        <v>242</v>
      </c>
      <c r="S654" s="6">
        <v>200</v>
      </c>
      <c r="T654" s="6" t="s">
        <v>249</v>
      </c>
      <c r="U654" s="74">
        <v>404020028</v>
      </c>
      <c r="V654" s="72" t="s">
        <v>245</v>
      </c>
      <c r="W654" s="72" t="s">
        <v>244</v>
      </c>
      <c r="X654" s="72" t="s">
        <v>248</v>
      </c>
      <c r="Y654" s="72" t="s">
        <v>242</v>
      </c>
      <c r="Z654" s="73">
        <v>921</v>
      </c>
      <c r="AA654" s="41">
        <v>10</v>
      </c>
      <c r="AB654" s="41">
        <v>4</v>
      </c>
      <c r="AC654" s="42" t="s">
        <v>241</v>
      </c>
      <c r="AD654" s="73">
        <v>200</v>
      </c>
      <c r="AE654" s="43"/>
      <c r="AF654" s="44"/>
      <c r="AG654" s="45">
        <v>0</v>
      </c>
      <c r="AH654" s="44"/>
      <c r="AI654" s="45">
        <v>117919.7</v>
      </c>
      <c r="AJ654" s="45">
        <v>27610.799999999999</v>
      </c>
      <c r="AK654" s="45">
        <v>37971.199999999997</v>
      </c>
      <c r="AL654" s="7">
        <v>600</v>
      </c>
      <c r="AM654" s="8"/>
    </row>
    <row r="655" spans="1:39" ht="146.25" customHeight="1" x14ac:dyDescent="0.2">
      <c r="A655" s="5"/>
      <c r="B655" s="76">
        <v>400000000</v>
      </c>
      <c r="C655" s="76">
        <v>404000000</v>
      </c>
      <c r="D655" s="76">
        <v>404020000</v>
      </c>
      <c r="E655" s="76">
        <v>404020000</v>
      </c>
      <c r="F655" s="77">
        <v>404020028</v>
      </c>
      <c r="G655" s="6">
        <v>921</v>
      </c>
      <c r="H655" s="6">
        <v>10</v>
      </c>
      <c r="I655" s="77">
        <v>4</v>
      </c>
      <c r="J655" s="4" t="s">
        <v>241</v>
      </c>
      <c r="K655" s="6">
        <v>400</v>
      </c>
      <c r="L655" s="6"/>
      <c r="M655" s="6">
        <v>921646001</v>
      </c>
      <c r="N655" s="77" t="s">
        <v>247</v>
      </c>
      <c r="O655" s="6" t="s">
        <v>245</v>
      </c>
      <c r="P655" s="6" t="s">
        <v>244</v>
      </c>
      <c r="Q655" s="6" t="s">
        <v>243</v>
      </c>
      <c r="R655" s="6" t="s">
        <v>242</v>
      </c>
      <c r="S655" s="6">
        <v>400</v>
      </c>
      <c r="T655" s="6" t="s">
        <v>246</v>
      </c>
      <c r="U655" s="74">
        <v>404020028</v>
      </c>
      <c r="V655" s="72" t="s">
        <v>245</v>
      </c>
      <c r="W655" s="72" t="s">
        <v>244</v>
      </c>
      <c r="X655" s="72" t="s">
        <v>243</v>
      </c>
      <c r="Y655" s="72" t="s">
        <v>242</v>
      </c>
      <c r="Z655" s="73">
        <v>921</v>
      </c>
      <c r="AA655" s="41">
        <v>10</v>
      </c>
      <c r="AB655" s="41">
        <v>4</v>
      </c>
      <c r="AC655" s="42" t="s">
        <v>241</v>
      </c>
      <c r="AD655" s="73">
        <v>400</v>
      </c>
      <c r="AE655" s="43"/>
      <c r="AF655" s="44"/>
      <c r="AG655" s="45">
        <v>118578.9</v>
      </c>
      <c r="AH655" s="44"/>
      <c r="AI655" s="45">
        <v>108799.2</v>
      </c>
      <c r="AJ655" s="45">
        <v>82898.2</v>
      </c>
      <c r="AK655" s="45">
        <v>72537.8</v>
      </c>
      <c r="AL655" s="7">
        <v>600</v>
      </c>
      <c r="AM655" s="8"/>
    </row>
    <row r="656" spans="1:39" ht="186" customHeight="1" x14ac:dyDescent="0.2">
      <c r="A656" s="5"/>
      <c r="B656" s="94">
        <v>404020031</v>
      </c>
      <c r="C656" s="94"/>
      <c r="D656" s="94"/>
      <c r="E656" s="94"/>
      <c r="F656" s="94"/>
      <c r="G656" s="26">
        <v>918</v>
      </c>
      <c r="H656" s="95"/>
      <c r="I656" s="95"/>
      <c r="J656" s="95"/>
      <c r="K656" s="95"/>
      <c r="L656" s="95"/>
      <c r="M656" s="95"/>
      <c r="N656" s="27" t="s">
        <v>231</v>
      </c>
      <c r="O656" s="6" t="s">
        <v>229</v>
      </c>
      <c r="P656" s="6" t="s">
        <v>22</v>
      </c>
      <c r="Q656" s="6" t="s">
        <v>22</v>
      </c>
      <c r="R656" s="6" t="s">
        <v>22</v>
      </c>
      <c r="S656" s="6">
        <v>400</v>
      </c>
      <c r="T656" s="28"/>
      <c r="U656" s="37" t="s">
        <v>240</v>
      </c>
      <c r="V656" s="60" t="s">
        <v>231</v>
      </c>
      <c r="W656" s="60" t="s">
        <v>22</v>
      </c>
      <c r="X656" s="60" t="s">
        <v>22</v>
      </c>
      <c r="Y656" s="60" t="s">
        <v>22</v>
      </c>
      <c r="Z656" s="38" t="s">
        <v>22</v>
      </c>
      <c r="AA656" s="39" t="s">
        <v>22</v>
      </c>
      <c r="AB656" s="39" t="s">
        <v>22</v>
      </c>
      <c r="AC656" s="40" t="s">
        <v>22</v>
      </c>
      <c r="AD656" s="38" t="s">
        <v>22</v>
      </c>
      <c r="AE656" s="96"/>
      <c r="AF656" s="97"/>
      <c r="AG656" s="34">
        <v>29673</v>
      </c>
      <c r="AH656" s="35"/>
      <c r="AI656" s="36">
        <v>38612</v>
      </c>
      <c r="AJ656" s="36">
        <v>30000</v>
      </c>
      <c r="AK656" s="34">
        <v>32000</v>
      </c>
      <c r="AL656" s="10" t="s">
        <v>22</v>
      </c>
      <c r="AM656" s="8"/>
    </row>
    <row r="657" spans="1:39" ht="123" customHeight="1" x14ac:dyDescent="0.2">
      <c r="A657" s="5"/>
      <c r="B657" s="76">
        <v>400000000</v>
      </c>
      <c r="C657" s="76">
        <v>404000000</v>
      </c>
      <c r="D657" s="76">
        <v>404020000</v>
      </c>
      <c r="E657" s="76">
        <v>404020000</v>
      </c>
      <c r="F657" s="77">
        <v>404020031</v>
      </c>
      <c r="G657" s="6">
        <v>918</v>
      </c>
      <c r="H657" s="6">
        <v>9</v>
      </c>
      <c r="I657" s="77">
        <v>2</v>
      </c>
      <c r="J657" s="4" t="s">
        <v>237</v>
      </c>
      <c r="K657" s="6">
        <v>400</v>
      </c>
      <c r="L657" s="6"/>
      <c r="M657" s="6">
        <v>918566001</v>
      </c>
      <c r="N657" s="77" t="s">
        <v>231</v>
      </c>
      <c r="O657" s="6" t="s">
        <v>238</v>
      </c>
      <c r="P657" s="6" t="s">
        <v>235</v>
      </c>
      <c r="Q657" s="6" t="s">
        <v>234</v>
      </c>
      <c r="R657" s="6" t="s">
        <v>233</v>
      </c>
      <c r="S657" s="6">
        <v>400</v>
      </c>
      <c r="T657" s="6" t="s">
        <v>239</v>
      </c>
      <c r="U657" s="74">
        <v>404020031</v>
      </c>
      <c r="V657" s="72" t="s">
        <v>238</v>
      </c>
      <c r="W657" s="72" t="s">
        <v>235</v>
      </c>
      <c r="X657" s="72" t="s">
        <v>234</v>
      </c>
      <c r="Y657" s="72" t="s">
        <v>233</v>
      </c>
      <c r="Z657" s="73">
        <v>918</v>
      </c>
      <c r="AA657" s="41">
        <v>9</v>
      </c>
      <c r="AB657" s="41">
        <v>2</v>
      </c>
      <c r="AC657" s="42" t="s">
        <v>237</v>
      </c>
      <c r="AD657" s="73">
        <v>400</v>
      </c>
      <c r="AE657" s="43"/>
      <c r="AF657" s="44"/>
      <c r="AG657" s="45">
        <v>6.5</v>
      </c>
      <c r="AH657" s="44"/>
      <c r="AI657" s="45">
        <v>0</v>
      </c>
      <c r="AJ657" s="45">
        <v>0</v>
      </c>
      <c r="AK657" s="45">
        <v>0</v>
      </c>
      <c r="AL657" s="7">
        <v>600</v>
      </c>
      <c r="AM657" s="8"/>
    </row>
    <row r="658" spans="1:39" ht="125.25" customHeight="1" x14ac:dyDescent="0.2">
      <c r="A658" s="5"/>
      <c r="B658" s="76">
        <v>400000000</v>
      </c>
      <c r="C658" s="76">
        <v>404000000</v>
      </c>
      <c r="D658" s="76">
        <v>404020000</v>
      </c>
      <c r="E658" s="76">
        <v>404020000</v>
      </c>
      <c r="F658" s="77">
        <v>404020031</v>
      </c>
      <c r="G658" s="6">
        <v>918</v>
      </c>
      <c r="H658" s="6">
        <v>9</v>
      </c>
      <c r="I658" s="77">
        <v>2</v>
      </c>
      <c r="J658" s="4" t="s">
        <v>232</v>
      </c>
      <c r="K658" s="6">
        <v>400</v>
      </c>
      <c r="L658" s="6"/>
      <c r="M658" s="6">
        <v>918599001</v>
      </c>
      <c r="N658" s="77" t="s">
        <v>231</v>
      </c>
      <c r="O658" s="6" t="s">
        <v>229</v>
      </c>
      <c r="P658" s="6" t="s">
        <v>235</v>
      </c>
      <c r="Q658" s="6" t="s">
        <v>234</v>
      </c>
      <c r="R658" s="6" t="s">
        <v>233</v>
      </c>
      <c r="S658" s="6">
        <v>400</v>
      </c>
      <c r="T658" s="6" t="s">
        <v>236</v>
      </c>
      <c r="U658" s="74">
        <v>404020031</v>
      </c>
      <c r="V658" s="72" t="s">
        <v>229</v>
      </c>
      <c r="W658" s="72" t="s">
        <v>235</v>
      </c>
      <c r="X658" s="72" t="s">
        <v>234</v>
      </c>
      <c r="Y658" s="72" t="s">
        <v>233</v>
      </c>
      <c r="Z658" s="73">
        <v>918</v>
      </c>
      <c r="AA658" s="41">
        <v>9</v>
      </c>
      <c r="AB658" s="41">
        <v>2</v>
      </c>
      <c r="AC658" s="42" t="s">
        <v>232</v>
      </c>
      <c r="AD658" s="73">
        <v>400</v>
      </c>
      <c r="AE658" s="43"/>
      <c r="AF658" s="44"/>
      <c r="AG658" s="45">
        <v>29666.5</v>
      </c>
      <c r="AH658" s="44"/>
      <c r="AI658" s="45">
        <v>0</v>
      </c>
      <c r="AJ658" s="45">
        <v>0</v>
      </c>
      <c r="AK658" s="45">
        <v>0</v>
      </c>
      <c r="AL658" s="7">
        <v>600</v>
      </c>
      <c r="AM658" s="8"/>
    </row>
    <row r="659" spans="1:39" ht="125.25" customHeight="1" x14ac:dyDescent="0.2">
      <c r="A659" s="5"/>
      <c r="B659" s="76">
        <v>400000000</v>
      </c>
      <c r="C659" s="76">
        <v>404000000</v>
      </c>
      <c r="D659" s="76">
        <v>404020000</v>
      </c>
      <c r="E659" s="76">
        <v>404020000</v>
      </c>
      <c r="F659" s="77">
        <v>404020031</v>
      </c>
      <c r="G659" s="6">
        <v>918</v>
      </c>
      <c r="H659" s="6">
        <v>9</v>
      </c>
      <c r="I659" s="77">
        <v>2</v>
      </c>
      <c r="J659" s="4" t="s">
        <v>228</v>
      </c>
      <c r="K659" s="6">
        <v>400</v>
      </c>
      <c r="L659" s="6"/>
      <c r="M659" s="6">
        <v>918923001</v>
      </c>
      <c r="N659" s="77" t="s">
        <v>231</v>
      </c>
      <c r="O659" s="6" t="s">
        <v>229</v>
      </c>
      <c r="P659" s="6" t="s">
        <v>22</v>
      </c>
      <c r="Q659" s="6" t="s">
        <v>22</v>
      </c>
      <c r="R659" s="6" t="s">
        <v>22</v>
      </c>
      <c r="S659" s="6">
        <v>400</v>
      </c>
      <c r="T659" s="6" t="s">
        <v>230</v>
      </c>
      <c r="U659" s="74">
        <v>404020031</v>
      </c>
      <c r="V659" s="72" t="s">
        <v>229</v>
      </c>
      <c r="W659" s="72" t="s">
        <v>235</v>
      </c>
      <c r="X659" s="72" t="s">
        <v>234</v>
      </c>
      <c r="Y659" s="72" t="s">
        <v>233</v>
      </c>
      <c r="Z659" s="73">
        <v>918</v>
      </c>
      <c r="AA659" s="41">
        <v>9</v>
      </c>
      <c r="AB659" s="41">
        <v>2</v>
      </c>
      <c r="AC659" s="42" t="s">
        <v>228</v>
      </c>
      <c r="AD659" s="73">
        <v>400</v>
      </c>
      <c r="AE659" s="43"/>
      <c r="AF659" s="44"/>
      <c r="AG659" s="45">
        <v>0</v>
      </c>
      <c r="AH659" s="44"/>
      <c r="AI659" s="45">
        <v>38612</v>
      </c>
      <c r="AJ659" s="45">
        <v>30000</v>
      </c>
      <c r="AK659" s="45">
        <v>32000</v>
      </c>
      <c r="AL659" s="7">
        <v>600</v>
      </c>
      <c r="AM659" s="8"/>
    </row>
    <row r="660" spans="1:39" ht="405" customHeight="1" x14ac:dyDescent="0.2">
      <c r="A660" s="5"/>
      <c r="B660" s="94">
        <v>404020038</v>
      </c>
      <c r="C660" s="94"/>
      <c r="D660" s="94"/>
      <c r="E660" s="94"/>
      <c r="F660" s="94"/>
      <c r="G660" s="26">
        <v>930</v>
      </c>
      <c r="H660" s="95"/>
      <c r="I660" s="95"/>
      <c r="J660" s="95"/>
      <c r="K660" s="95"/>
      <c r="L660" s="95"/>
      <c r="M660" s="95"/>
      <c r="N660" s="27" t="s">
        <v>193</v>
      </c>
      <c r="O660" s="6" t="s">
        <v>191</v>
      </c>
      <c r="P660" s="6" t="s">
        <v>107</v>
      </c>
      <c r="Q660" s="6" t="s">
        <v>190</v>
      </c>
      <c r="R660" s="6" t="s">
        <v>105</v>
      </c>
      <c r="S660" s="6">
        <v>0</v>
      </c>
      <c r="T660" s="28"/>
      <c r="U660" s="37" t="s">
        <v>226</v>
      </c>
      <c r="V660" s="60" t="s">
        <v>225</v>
      </c>
      <c r="W660" s="60" t="s">
        <v>22</v>
      </c>
      <c r="X660" s="60" t="s">
        <v>22</v>
      </c>
      <c r="Y660" s="60" t="s">
        <v>22</v>
      </c>
      <c r="Z660" s="38" t="s">
        <v>22</v>
      </c>
      <c r="AA660" s="39" t="s">
        <v>22</v>
      </c>
      <c r="AB660" s="39" t="s">
        <v>22</v>
      </c>
      <c r="AC660" s="40" t="s">
        <v>22</v>
      </c>
      <c r="AD660" s="38" t="s">
        <v>22</v>
      </c>
      <c r="AE660" s="96"/>
      <c r="AF660" s="97"/>
      <c r="AG660" s="34">
        <v>131305.60000000001</v>
      </c>
      <c r="AH660" s="35"/>
      <c r="AI660" s="36">
        <f>158146+1698.5+13.3</f>
        <v>159857.79999999999</v>
      </c>
      <c r="AJ660" s="36">
        <f>164010.3+1766.4+13.9</f>
        <v>165790.59999999998</v>
      </c>
      <c r="AK660" s="34">
        <f>168759.7+1837.1+14.4</f>
        <v>170611.20000000001</v>
      </c>
      <c r="AL660" s="10" t="s">
        <v>22</v>
      </c>
      <c r="AM660" s="8"/>
    </row>
    <row r="661" spans="1:39" ht="108" customHeight="1" x14ac:dyDescent="0.2">
      <c r="A661" s="5"/>
      <c r="B661" s="76">
        <v>400000000</v>
      </c>
      <c r="C661" s="76">
        <v>404000000</v>
      </c>
      <c r="D661" s="76">
        <v>404020000</v>
      </c>
      <c r="E661" s="76">
        <v>404020000</v>
      </c>
      <c r="F661" s="77">
        <v>404020038</v>
      </c>
      <c r="G661" s="6">
        <v>930</v>
      </c>
      <c r="H661" s="6">
        <v>10</v>
      </c>
      <c r="I661" s="77">
        <v>4</v>
      </c>
      <c r="J661" s="4" t="s">
        <v>224</v>
      </c>
      <c r="K661" s="6">
        <v>300</v>
      </c>
      <c r="L661" s="6"/>
      <c r="M661" s="6">
        <v>930447001</v>
      </c>
      <c r="N661" s="77" t="s">
        <v>193</v>
      </c>
      <c r="O661" s="6" t="s">
        <v>223</v>
      </c>
      <c r="P661" s="6" t="s">
        <v>222</v>
      </c>
      <c r="Q661" s="6" t="s">
        <v>221</v>
      </c>
      <c r="R661" s="6" t="s">
        <v>197</v>
      </c>
      <c r="S661" s="6">
        <v>300</v>
      </c>
      <c r="T661" s="6" t="s">
        <v>220</v>
      </c>
      <c r="U661" s="74">
        <v>404020038</v>
      </c>
      <c r="V661" s="72" t="s">
        <v>2162</v>
      </c>
      <c r="W661" s="72" t="s">
        <v>222</v>
      </c>
      <c r="X661" s="72" t="s">
        <v>221</v>
      </c>
      <c r="Y661" s="72" t="s">
        <v>197</v>
      </c>
      <c r="Z661" s="73">
        <v>930</v>
      </c>
      <c r="AA661" s="41">
        <v>10</v>
      </c>
      <c r="AB661" s="41">
        <v>4</v>
      </c>
      <c r="AC661" s="42" t="s">
        <v>219</v>
      </c>
      <c r="AD661" s="73">
        <v>300</v>
      </c>
      <c r="AE661" s="43"/>
      <c r="AF661" s="44"/>
      <c r="AG661" s="45">
        <v>165</v>
      </c>
      <c r="AH661" s="44"/>
      <c r="AI661" s="45">
        <v>0</v>
      </c>
      <c r="AJ661" s="45">
        <v>0</v>
      </c>
      <c r="AK661" s="45">
        <v>0</v>
      </c>
      <c r="AL661" s="7">
        <v>600</v>
      </c>
      <c r="AM661" s="8"/>
    </row>
    <row r="662" spans="1:39" ht="105" customHeight="1" x14ac:dyDescent="0.2">
      <c r="A662" s="5"/>
      <c r="B662" s="76">
        <v>400000000</v>
      </c>
      <c r="C662" s="76">
        <v>404000000</v>
      </c>
      <c r="D662" s="76">
        <v>404020000</v>
      </c>
      <c r="E662" s="76">
        <v>404020000</v>
      </c>
      <c r="F662" s="77">
        <v>404020038</v>
      </c>
      <c r="G662" s="6">
        <v>930</v>
      </c>
      <c r="H662" s="6">
        <v>10</v>
      </c>
      <c r="I662" s="77">
        <v>4</v>
      </c>
      <c r="J662" s="4" t="s">
        <v>213</v>
      </c>
      <c r="K662" s="6">
        <v>200</v>
      </c>
      <c r="L662" s="6"/>
      <c r="M662" s="6">
        <v>930375001</v>
      </c>
      <c r="N662" s="77" t="s">
        <v>193</v>
      </c>
      <c r="O662" s="6" t="s">
        <v>215</v>
      </c>
      <c r="P662" s="6" t="s">
        <v>199</v>
      </c>
      <c r="Q662" s="6" t="s">
        <v>217</v>
      </c>
      <c r="R662" s="6" t="s">
        <v>197</v>
      </c>
      <c r="S662" s="6">
        <v>200</v>
      </c>
      <c r="T662" s="6" t="s">
        <v>218</v>
      </c>
      <c r="U662" s="74">
        <v>404020038</v>
      </c>
      <c r="V662" s="72" t="s">
        <v>215</v>
      </c>
      <c r="W662" s="72" t="s">
        <v>199</v>
      </c>
      <c r="X662" s="72" t="s">
        <v>217</v>
      </c>
      <c r="Y662" s="72" t="s">
        <v>197</v>
      </c>
      <c r="Z662" s="73">
        <v>930</v>
      </c>
      <c r="AA662" s="41">
        <v>10</v>
      </c>
      <c r="AB662" s="41">
        <v>4</v>
      </c>
      <c r="AC662" s="42" t="s">
        <v>213</v>
      </c>
      <c r="AD662" s="73">
        <v>200</v>
      </c>
      <c r="AE662" s="43"/>
      <c r="AF662" s="44"/>
      <c r="AG662" s="45">
        <v>900.1</v>
      </c>
      <c r="AH662" s="44"/>
      <c r="AI662" s="45">
        <v>1132.3</v>
      </c>
      <c r="AJ662" s="45">
        <v>1177.5</v>
      </c>
      <c r="AK662" s="45">
        <v>1224.5999999999999</v>
      </c>
      <c r="AL662" s="7">
        <v>600</v>
      </c>
      <c r="AM662" s="8"/>
    </row>
    <row r="663" spans="1:39" ht="110.25" customHeight="1" x14ac:dyDescent="0.2">
      <c r="A663" s="5"/>
      <c r="B663" s="76">
        <v>400000000</v>
      </c>
      <c r="C663" s="76">
        <v>404000000</v>
      </c>
      <c r="D663" s="76">
        <v>404020000</v>
      </c>
      <c r="E663" s="76">
        <v>404020000</v>
      </c>
      <c r="F663" s="77">
        <v>404020038</v>
      </c>
      <c r="G663" s="6">
        <v>930</v>
      </c>
      <c r="H663" s="6">
        <v>10</v>
      </c>
      <c r="I663" s="77">
        <v>4</v>
      </c>
      <c r="J663" s="4" t="s">
        <v>213</v>
      </c>
      <c r="K663" s="6">
        <v>300</v>
      </c>
      <c r="L663" s="6"/>
      <c r="M663" s="6">
        <v>930375002</v>
      </c>
      <c r="N663" s="77" t="s">
        <v>193</v>
      </c>
      <c r="O663" s="6" t="s">
        <v>215</v>
      </c>
      <c r="P663" s="6" t="s">
        <v>199</v>
      </c>
      <c r="Q663" s="6" t="s">
        <v>214</v>
      </c>
      <c r="R663" s="6" t="s">
        <v>197</v>
      </c>
      <c r="S663" s="6">
        <v>300</v>
      </c>
      <c r="T663" s="6" t="s">
        <v>216</v>
      </c>
      <c r="U663" s="74">
        <v>404020038</v>
      </c>
      <c r="V663" s="72" t="s">
        <v>215</v>
      </c>
      <c r="W663" s="72" t="s">
        <v>199</v>
      </c>
      <c r="X663" s="72" t="s">
        <v>214</v>
      </c>
      <c r="Y663" s="72" t="s">
        <v>197</v>
      </c>
      <c r="Z663" s="73">
        <v>930</v>
      </c>
      <c r="AA663" s="41">
        <v>10</v>
      </c>
      <c r="AB663" s="41">
        <v>4</v>
      </c>
      <c r="AC663" s="42" t="s">
        <v>213</v>
      </c>
      <c r="AD663" s="73">
        <v>300</v>
      </c>
      <c r="AE663" s="43"/>
      <c r="AF663" s="44"/>
      <c r="AG663" s="45">
        <v>87522.6</v>
      </c>
      <c r="AH663" s="44"/>
      <c r="AI663" s="45">
        <f>112100+1698.5</f>
        <v>113798.5</v>
      </c>
      <c r="AJ663" s="45">
        <f>116582.1+1766.4</f>
        <v>118348.5</v>
      </c>
      <c r="AK663" s="45">
        <f>121247.4+1837.1</f>
        <v>123084.5</v>
      </c>
      <c r="AL663" s="7">
        <v>600</v>
      </c>
      <c r="AM663" s="8"/>
    </row>
    <row r="664" spans="1:39" ht="111" customHeight="1" x14ac:dyDescent="0.2">
      <c r="A664" s="5"/>
      <c r="B664" s="76">
        <v>400000000</v>
      </c>
      <c r="C664" s="76">
        <v>404000000</v>
      </c>
      <c r="D664" s="76">
        <v>404020000</v>
      </c>
      <c r="E664" s="76">
        <v>404020000</v>
      </c>
      <c r="F664" s="77">
        <v>404020038</v>
      </c>
      <c r="G664" s="6">
        <v>930</v>
      </c>
      <c r="H664" s="6">
        <v>10</v>
      </c>
      <c r="I664" s="77">
        <v>4</v>
      </c>
      <c r="J664" s="4" t="s">
        <v>209</v>
      </c>
      <c r="K664" s="6">
        <v>300</v>
      </c>
      <c r="L664" s="6"/>
      <c r="M664" s="6">
        <v>930380001</v>
      </c>
      <c r="N664" s="77" t="s">
        <v>193</v>
      </c>
      <c r="O664" s="6" t="s">
        <v>211</v>
      </c>
      <c r="P664" s="6" t="s">
        <v>199</v>
      </c>
      <c r="Q664" s="6" t="s">
        <v>210</v>
      </c>
      <c r="R664" s="6" t="s">
        <v>197</v>
      </c>
      <c r="S664" s="6">
        <v>300</v>
      </c>
      <c r="T664" s="6" t="s">
        <v>212</v>
      </c>
      <c r="U664" s="74">
        <v>404020038</v>
      </c>
      <c r="V664" s="72" t="s">
        <v>211</v>
      </c>
      <c r="W664" s="72" t="s">
        <v>199</v>
      </c>
      <c r="X664" s="72" t="s">
        <v>210</v>
      </c>
      <c r="Y664" s="72" t="s">
        <v>197</v>
      </c>
      <c r="Z664" s="73">
        <v>930</v>
      </c>
      <c r="AA664" s="41">
        <v>10</v>
      </c>
      <c r="AB664" s="41">
        <v>4</v>
      </c>
      <c r="AC664" s="42" t="s">
        <v>209</v>
      </c>
      <c r="AD664" s="73">
        <v>300</v>
      </c>
      <c r="AE664" s="43"/>
      <c r="AF664" s="44"/>
      <c r="AG664" s="45">
        <v>2627.9</v>
      </c>
      <c r="AH664" s="44"/>
      <c r="AI664" s="45">
        <f>13.3+889.7</f>
        <v>903</v>
      </c>
      <c r="AJ664" s="45">
        <f>13.9+925.3</f>
        <v>939.19999999999993</v>
      </c>
      <c r="AK664" s="45">
        <f>14.4+962.3</f>
        <v>976.69999999999993</v>
      </c>
      <c r="AL664" s="7">
        <v>600</v>
      </c>
      <c r="AM664" s="8"/>
    </row>
    <row r="665" spans="1:39" ht="113.25" customHeight="1" x14ac:dyDescent="0.2">
      <c r="A665" s="5"/>
      <c r="B665" s="76">
        <v>400000000</v>
      </c>
      <c r="C665" s="76">
        <v>404000000</v>
      </c>
      <c r="D665" s="76">
        <v>404020000</v>
      </c>
      <c r="E665" s="76">
        <v>404020000</v>
      </c>
      <c r="F665" s="77">
        <v>404020038</v>
      </c>
      <c r="G665" s="6">
        <v>930</v>
      </c>
      <c r="H665" s="6">
        <v>10</v>
      </c>
      <c r="I665" s="77">
        <v>4</v>
      </c>
      <c r="J665" s="4" t="s">
        <v>202</v>
      </c>
      <c r="K665" s="6">
        <v>200</v>
      </c>
      <c r="L665" s="6"/>
      <c r="M665" s="6">
        <v>930919001</v>
      </c>
      <c r="N665" s="77" t="s">
        <v>193</v>
      </c>
      <c r="O665" s="6" t="s">
        <v>207</v>
      </c>
      <c r="P665" s="6" t="s">
        <v>199</v>
      </c>
      <c r="Q665" s="6" t="s">
        <v>206</v>
      </c>
      <c r="R665" s="6" t="s">
        <v>197</v>
      </c>
      <c r="S665" s="6">
        <v>200</v>
      </c>
      <c r="T665" s="6" t="s">
        <v>208</v>
      </c>
      <c r="U665" s="74">
        <v>404020038</v>
      </c>
      <c r="V665" s="72" t="s">
        <v>207</v>
      </c>
      <c r="W665" s="72" t="s">
        <v>199</v>
      </c>
      <c r="X665" s="72" t="s">
        <v>206</v>
      </c>
      <c r="Y665" s="72" t="s">
        <v>197</v>
      </c>
      <c r="Z665" s="73">
        <v>930</v>
      </c>
      <c r="AA665" s="41">
        <v>10</v>
      </c>
      <c r="AB665" s="41">
        <v>4</v>
      </c>
      <c r="AC665" s="42" t="s">
        <v>202</v>
      </c>
      <c r="AD665" s="73">
        <v>200</v>
      </c>
      <c r="AE665" s="43"/>
      <c r="AF665" s="44"/>
      <c r="AG665" s="45">
        <v>381.6</v>
      </c>
      <c r="AH665" s="44"/>
      <c r="AI665" s="45">
        <v>325.3</v>
      </c>
      <c r="AJ665" s="45">
        <v>335</v>
      </c>
      <c r="AK665" s="45">
        <v>335</v>
      </c>
      <c r="AL665" s="7">
        <v>600</v>
      </c>
      <c r="AM665" s="8"/>
    </row>
    <row r="666" spans="1:39" ht="111" customHeight="1" x14ac:dyDescent="0.2">
      <c r="A666" s="5"/>
      <c r="B666" s="76">
        <v>400000000</v>
      </c>
      <c r="C666" s="76">
        <v>404000000</v>
      </c>
      <c r="D666" s="76">
        <v>404020000</v>
      </c>
      <c r="E666" s="76">
        <v>404020000</v>
      </c>
      <c r="F666" s="77">
        <v>404020038</v>
      </c>
      <c r="G666" s="6">
        <v>930</v>
      </c>
      <c r="H666" s="6">
        <v>10</v>
      </c>
      <c r="I666" s="77">
        <v>4</v>
      </c>
      <c r="J666" s="4" t="s">
        <v>202</v>
      </c>
      <c r="K666" s="6">
        <v>300</v>
      </c>
      <c r="L666" s="6"/>
      <c r="M666" s="6">
        <v>930377001</v>
      </c>
      <c r="N666" s="77" t="s">
        <v>193</v>
      </c>
      <c r="O666" s="6" t="s">
        <v>204</v>
      </c>
      <c r="P666" s="6" t="s">
        <v>199</v>
      </c>
      <c r="Q666" s="6" t="s">
        <v>203</v>
      </c>
      <c r="R666" s="6" t="s">
        <v>197</v>
      </c>
      <c r="S666" s="6">
        <v>300</v>
      </c>
      <c r="T666" s="6" t="s">
        <v>205</v>
      </c>
      <c r="U666" s="74">
        <v>404020038</v>
      </c>
      <c r="V666" s="72" t="s">
        <v>204</v>
      </c>
      <c r="W666" s="72" t="s">
        <v>199</v>
      </c>
      <c r="X666" s="72" t="s">
        <v>203</v>
      </c>
      <c r="Y666" s="72" t="s">
        <v>197</v>
      </c>
      <c r="Z666" s="73">
        <v>930</v>
      </c>
      <c r="AA666" s="41">
        <v>10</v>
      </c>
      <c r="AB666" s="41">
        <v>4</v>
      </c>
      <c r="AC666" s="42" t="s">
        <v>202</v>
      </c>
      <c r="AD666" s="73">
        <v>300</v>
      </c>
      <c r="AE666" s="43"/>
      <c r="AF666" s="44"/>
      <c r="AG666" s="45">
        <v>35500.199999999997</v>
      </c>
      <c r="AH666" s="44"/>
      <c r="AI666" s="45">
        <v>41342.800000000003</v>
      </c>
      <c r="AJ666" s="45">
        <v>42571.8</v>
      </c>
      <c r="AK666" s="45">
        <v>42571.8</v>
      </c>
      <c r="AL666" s="7">
        <v>600</v>
      </c>
      <c r="AM666" s="8"/>
    </row>
    <row r="667" spans="1:39" ht="102.75" customHeight="1" x14ac:dyDescent="0.2">
      <c r="A667" s="5"/>
      <c r="B667" s="76">
        <v>400000000</v>
      </c>
      <c r="C667" s="76">
        <v>404000000</v>
      </c>
      <c r="D667" s="76">
        <v>404020000</v>
      </c>
      <c r="E667" s="76">
        <v>404020000</v>
      </c>
      <c r="F667" s="77">
        <v>404020038</v>
      </c>
      <c r="G667" s="6">
        <v>930</v>
      </c>
      <c r="H667" s="6">
        <v>10</v>
      </c>
      <c r="I667" s="77">
        <v>4</v>
      </c>
      <c r="J667" s="4" t="s">
        <v>196</v>
      </c>
      <c r="K667" s="6">
        <v>300</v>
      </c>
      <c r="L667" s="6"/>
      <c r="M667" s="6">
        <v>930389001</v>
      </c>
      <c r="N667" s="77" t="s">
        <v>193</v>
      </c>
      <c r="O667" s="6" t="s">
        <v>200</v>
      </c>
      <c r="P667" s="6" t="s">
        <v>199</v>
      </c>
      <c r="Q667" s="6" t="s">
        <v>198</v>
      </c>
      <c r="R667" s="6" t="s">
        <v>197</v>
      </c>
      <c r="S667" s="6">
        <v>300</v>
      </c>
      <c r="T667" s="6" t="s">
        <v>201</v>
      </c>
      <c r="U667" s="74">
        <v>404020038</v>
      </c>
      <c r="V667" s="72" t="s">
        <v>200</v>
      </c>
      <c r="W667" s="72" t="s">
        <v>199</v>
      </c>
      <c r="X667" s="72" t="s">
        <v>198</v>
      </c>
      <c r="Y667" s="72" t="s">
        <v>197</v>
      </c>
      <c r="Z667" s="73">
        <v>930</v>
      </c>
      <c r="AA667" s="41">
        <v>10</v>
      </c>
      <c r="AB667" s="41">
        <v>4</v>
      </c>
      <c r="AC667" s="42" t="s">
        <v>196</v>
      </c>
      <c r="AD667" s="73">
        <v>300</v>
      </c>
      <c r="AE667" s="43"/>
      <c r="AF667" s="44"/>
      <c r="AG667" s="45">
        <v>2731.5</v>
      </c>
      <c r="AH667" s="44"/>
      <c r="AI667" s="45">
        <v>867</v>
      </c>
      <c r="AJ667" s="45">
        <v>892.8</v>
      </c>
      <c r="AK667" s="45">
        <v>892.8</v>
      </c>
      <c r="AL667" s="7">
        <v>600</v>
      </c>
      <c r="AM667" s="8"/>
    </row>
    <row r="668" spans="1:39" ht="224.25" customHeight="1" x14ac:dyDescent="0.2">
      <c r="A668" s="5"/>
      <c r="B668" s="76">
        <v>400000000</v>
      </c>
      <c r="C668" s="76">
        <v>404000000</v>
      </c>
      <c r="D668" s="76">
        <v>404020000</v>
      </c>
      <c r="E668" s="76">
        <v>404020000</v>
      </c>
      <c r="F668" s="77">
        <v>404020038</v>
      </c>
      <c r="G668" s="6">
        <v>930</v>
      </c>
      <c r="H668" s="6">
        <v>10</v>
      </c>
      <c r="I668" s="77">
        <v>6</v>
      </c>
      <c r="J668" s="4" t="s">
        <v>189</v>
      </c>
      <c r="K668" s="6">
        <v>100</v>
      </c>
      <c r="L668" s="6"/>
      <c r="M668" s="6">
        <v>930393102</v>
      </c>
      <c r="N668" s="77" t="s">
        <v>193</v>
      </c>
      <c r="O668" s="6" t="s">
        <v>191</v>
      </c>
      <c r="P668" s="6" t="s">
        <v>113</v>
      </c>
      <c r="Q668" s="6" t="s">
        <v>194</v>
      </c>
      <c r="R668" s="6" t="s">
        <v>111</v>
      </c>
      <c r="S668" s="6">
        <v>100</v>
      </c>
      <c r="T668" s="6" t="s">
        <v>195</v>
      </c>
      <c r="U668" s="74">
        <v>404020038</v>
      </c>
      <c r="V668" s="72" t="s">
        <v>191</v>
      </c>
      <c r="W668" s="72" t="s">
        <v>113</v>
      </c>
      <c r="X668" s="72" t="s">
        <v>194</v>
      </c>
      <c r="Y668" s="72" t="s">
        <v>111</v>
      </c>
      <c r="Z668" s="73">
        <v>930</v>
      </c>
      <c r="AA668" s="41">
        <v>10</v>
      </c>
      <c r="AB668" s="41">
        <v>6</v>
      </c>
      <c r="AC668" s="42" t="s">
        <v>189</v>
      </c>
      <c r="AD668" s="73">
        <v>100</v>
      </c>
      <c r="AE668" s="43"/>
      <c r="AF668" s="44"/>
      <c r="AG668" s="45">
        <v>1233.7</v>
      </c>
      <c r="AH668" s="44"/>
      <c r="AI668" s="45">
        <v>1473.9</v>
      </c>
      <c r="AJ668" s="45">
        <v>1510.8</v>
      </c>
      <c r="AK668" s="45">
        <v>1510.8</v>
      </c>
      <c r="AL668" s="7">
        <v>600</v>
      </c>
      <c r="AM668" s="8"/>
    </row>
    <row r="669" spans="1:39" ht="107.25" customHeight="1" x14ac:dyDescent="0.2">
      <c r="A669" s="5"/>
      <c r="B669" s="76">
        <v>400000000</v>
      </c>
      <c r="C669" s="76">
        <v>404000000</v>
      </c>
      <c r="D669" s="76">
        <v>404020000</v>
      </c>
      <c r="E669" s="76">
        <v>404020000</v>
      </c>
      <c r="F669" s="77">
        <v>404020038</v>
      </c>
      <c r="G669" s="6">
        <v>930</v>
      </c>
      <c r="H669" s="6">
        <v>10</v>
      </c>
      <c r="I669" s="77">
        <v>6</v>
      </c>
      <c r="J669" s="4" t="s">
        <v>189</v>
      </c>
      <c r="K669" s="6">
        <v>200</v>
      </c>
      <c r="L669" s="6"/>
      <c r="M669" s="6">
        <v>930393103</v>
      </c>
      <c r="N669" s="77" t="s">
        <v>193</v>
      </c>
      <c r="O669" s="6" t="s">
        <v>191</v>
      </c>
      <c r="P669" s="6" t="s">
        <v>107</v>
      </c>
      <c r="Q669" s="6" t="s">
        <v>190</v>
      </c>
      <c r="R669" s="6" t="s">
        <v>105</v>
      </c>
      <c r="S669" s="6">
        <v>200</v>
      </c>
      <c r="T669" s="6" t="s">
        <v>192</v>
      </c>
      <c r="U669" s="74">
        <v>404020038</v>
      </c>
      <c r="V669" s="72" t="s">
        <v>191</v>
      </c>
      <c r="W669" s="72" t="s">
        <v>107</v>
      </c>
      <c r="X669" s="72" t="s">
        <v>190</v>
      </c>
      <c r="Y669" s="72" t="s">
        <v>105</v>
      </c>
      <c r="Z669" s="73">
        <v>930</v>
      </c>
      <c r="AA669" s="41">
        <v>10</v>
      </c>
      <c r="AB669" s="41">
        <v>6</v>
      </c>
      <c r="AC669" s="42" t="s">
        <v>189</v>
      </c>
      <c r="AD669" s="73">
        <v>200</v>
      </c>
      <c r="AE669" s="43"/>
      <c r="AF669" s="44"/>
      <c r="AG669" s="45">
        <v>243</v>
      </c>
      <c r="AH669" s="44"/>
      <c r="AI669" s="45">
        <v>15</v>
      </c>
      <c r="AJ669" s="45">
        <v>15</v>
      </c>
      <c r="AK669" s="45">
        <v>15</v>
      </c>
      <c r="AL669" s="7">
        <v>600</v>
      </c>
      <c r="AM669" s="8"/>
    </row>
    <row r="670" spans="1:39" ht="160.5" customHeight="1" x14ac:dyDescent="0.2">
      <c r="A670" s="5"/>
      <c r="B670" s="94">
        <v>404020039</v>
      </c>
      <c r="C670" s="94"/>
      <c r="D670" s="94"/>
      <c r="E670" s="94"/>
      <c r="F670" s="94"/>
      <c r="G670" s="26">
        <v>992</v>
      </c>
      <c r="H670" s="95"/>
      <c r="I670" s="95"/>
      <c r="J670" s="95"/>
      <c r="K670" s="95"/>
      <c r="L670" s="95"/>
      <c r="M670" s="95"/>
      <c r="N670" s="27" t="s">
        <v>136</v>
      </c>
      <c r="O670" s="6" t="s">
        <v>134</v>
      </c>
      <c r="P670" s="6" t="s">
        <v>133</v>
      </c>
      <c r="Q670" s="6" t="s">
        <v>132</v>
      </c>
      <c r="R670" s="6" t="s">
        <v>131</v>
      </c>
      <c r="S670" s="6">
        <v>0</v>
      </c>
      <c r="T670" s="28"/>
      <c r="U670" s="37" t="s">
        <v>188</v>
      </c>
      <c r="V670" s="60" t="s">
        <v>136</v>
      </c>
      <c r="W670" s="60" t="s">
        <v>22</v>
      </c>
      <c r="X670" s="60" t="s">
        <v>22</v>
      </c>
      <c r="Y670" s="60" t="s">
        <v>22</v>
      </c>
      <c r="Z670" s="38" t="s">
        <v>22</v>
      </c>
      <c r="AA670" s="39" t="s">
        <v>22</v>
      </c>
      <c r="AB670" s="39" t="s">
        <v>22</v>
      </c>
      <c r="AC670" s="40" t="s">
        <v>22</v>
      </c>
      <c r="AD670" s="38" t="s">
        <v>22</v>
      </c>
      <c r="AE670" s="96"/>
      <c r="AF670" s="97"/>
      <c r="AG670" s="34">
        <v>19637.099999999999</v>
      </c>
      <c r="AH670" s="35"/>
      <c r="AI670" s="36">
        <v>28717.200000000001</v>
      </c>
      <c r="AJ670" s="36">
        <v>29473.200000000001</v>
      </c>
      <c r="AK670" s="34">
        <v>29473.200000000001</v>
      </c>
      <c r="AL670" s="10" t="s">
        <v>22</v>
      </c>
      <c r="AM670" s="8"/>
    </row>
    <row r="671" spans="1:39" ht="186" customHeight="1" x14ac:dyDescent="0.2">
      <c r="A671" s="5"/>
      <c r="B671" s="76">
        <v>400000000</v>
      </c>
      <c r="C671" s="76">
        <v>404000000</v>
      </c>
      <c r="D671" s="76">
        <v>404020000</v>
      </c>
      <c r="E671" s="76">
        <v>404020000</v>
      </c>
      <c r="F671" s="77">
        <v>404020039</v>
      </c>
      <c r="G671" s="6">
        <v>902</v>
      </c>
      <c r="H671" s="6">
        <v>1</v>
      </c>
      <c r="I671" s="77">
        <v>4</v>
      </c>
      <c r="J671" s="4" t="s">
        <v>130</v>
      </c>
      <c r="K671" s="6">
        <v>100</v>
      </c>
      <c r="L671" s="6"/>
      <c r="M671" s="6">
        <v>902220011</v>
      </c>
      <c r="N671" s="77" t="s">
        <v>136</v>
      </c>
      <c r="O671" s="6" t="s">
        <v>134</v>
      </c>
      <c r="P671" s="6" t="s">
        <v>186</v>
      </c>
      <c r="Q671" s="6" t="s">
        <v>185</v>
      </c>
      <c r="R671" s="6" t="s">
        <v>184</v>
      </c>
      <c r="S671" s="6">
        <v>100</v>
      </c>
      <c r="T671" s="6" t="s">
        <v>187</v>
      </c>
      <c r="U671" s="74">
        <v>404020039</v>
      </c>
      <c r="V671" s="72" t="s">
        <v>134</v>
      </c>
      <c r="W671" s="72" t="s">
        <v>186</v>
      </c>
      <c r="X671" s="72" t="s">
        <v>185</v>
      </c>
      <c r="Y671" s="72" t="s">
        <v>184</v>
      </c>
      <c r="Z671" s="73">
        <v>902</v>
      </c>
      <c r="AA671" s="41">
        <v>1</v>
      </c>
      <c r="AB671" s="41">
        <v>4</v>
      </c>
      <c r="AC671" s="42" t="s">
        <v>130</v>
      </c>
      <c r="AD671" s="73">
        <v>100</v>
      </c>
      <c r="AE671" s="43"/>
      <c r="AF671" s="44"/>
      <c r="AG671" s="45">
        <v>3449</v>
      </c>
      <c r="AH671" s="44"/>
      <c r="AI671" s="45">
        <v>5360.5</v>
      </c>
      <c r="AJ671" s="45">
        <v>5518.4</v>
      </c>
      <c r="AK671" s="45">
        <v>5518.4</v>
      </c>
      <c r="AL671" s="7">
        <v>600</v>
      </c>
      <c r="AM671" s="8"/>
    </row>
    <row r="672" spans="1:39" ht="109.5" customHeight="1" x14ac:dyDescent="0.2">
      <c r="A672" s="5"/>
      <c r="B672" s="76">
        <v>400000000</v>
      </c>
      <c r="C672" s="76">
        <v>404000000</v>
      </c>
      <c r="D672" s="76">
        <v>404020000</v>
      </c>
      <c r="E672" s="76">
        <v>404020000</v>
      </c>
      <c r="F672" s="77">
        <v>404020039</v>
      </c>
      <c r="G672" s="6">
        <v>902</v>
      </c>
      <c r="H672" s="6">
        <v>1</v>
      </c>
      <c r="I672" s="77">
        <v>4</v>
      </c>
      <c r="J672" s="4" t="s">
        <v>130</v>
      </c>
      <c r="K672" s="6">
        <v>200</v>
      </c>
      <c r="L672" s="6"/>
      <c r="M672" s="6">
        <v>902220012</v>
      </c>
      <c r="N672" s="77" t="s">
        <v>136</v>
      </c>
      <c r="O672" s="6" t="s">
        <v>134</v>
      </c>
      <c r="P672" s="6" t="s">
        <v>182</v>
      </c>
      <c r="Q672" s="6" t="s">
        <v>181</v>
      </c>
      <c r="R672" s="6" t="s">
        <v>180</v>
      </c>
      <c r="S672" s="6">
        <v>200</v>
      </c>
      <c r="T672" s="6" t="s">
        <v>183</v>
      </c>
      <c r="U672" s="74">
        <v>404020039</v>
      </c>
      <c r="V672" s="72" t="s">
        <v>134</v>
      </c>
      <c r="W672" s="72" t="s">
        <v>182</v>
      </c>
      <c r="X672" s="72" t="s">
        <v>181</v>
      </c>
      <c r="Y672" s="72" t="s">
        <v>180</v>
      </c>
      <c r="Z672" s="73">
        <v>902</v>
      </c>
      <c r="AA672" s="41">
        <v>1</v>
      </c>
      <c r="AB672" s="41">
        <v>4</v>
      </c>
      <c r="AC672" s="42" t="s">
        <v>130</v>
      </c>
      <c r="AD672" s="73">
        <v>200</v>
      </c>
      <c r="AE672" s="43"/>
      <c r="AF672" s="44"/>
      <c r="AG672" s="45">
        <v>251.3</v>
      </c>
      <c r="AH672" s="44"/>
      <c r="AI672" s="45">
        <v>144.1</v>
      </c>
      <c r="AJ672" s="45">
        <v>136.4</v>
      </c>
      <c r="AK672" s="45">
        <v>136.4</v>
      </c>
      <c r="AL672" s="7">
        <v>600</v>
      </c>
      <c r="AM672" s="8"/>
    </row>
    <row r="673" spans="1:39" ht="80.25" customHeight="1" x14ac:dyDescent="0.2">
      <c r="A673" s="5"/>
      <c r="B673" s="76">
        <v>400000000</v>
      </c>
      <c r="C673" s="76">
        <v>404000000</v>
      </c>
      <c r="D673" s="76">
        <v>404020000</v>
      </c>
      <c r="E673" s="76">
        <v>404020000</v>
      </c>
      <c r="F673" s="77">
        <v>404020039</v>
      </c>
      <c r="G673" s="6">
        <v>962</v>
      </c>
      <c r="H673" s="6">
        <v>1</v>
      </c>
      <c r="I673" s="77">
        <v>4</v>
      </c>
      <c r="J673" s="4" t="s">
        <v>141</v>
      </c>
      <c r="K673" s="6">
        <v>200</v>
      </c>
      <c r="L673" s="6"/>
      <c r="M673" s="6">
        <v>962146001</v>
      </c>
      <c r="N673" s="77" t="s">
        <v>136</v>
      </c>
      <c r="O673" s="6" t="s">
        <v>145</v>
      </c>
      <c r="P673" s="6" t="s">
        <v>178</v>
      </c>
      <c r="Q673" s="6" t="s">
        <v>167</v>
      </c>
      <c r="R673" s="6" t="s">
        <v>142</v>
      </c>
      <c r="S673" s="6">
        <v>200</v>
      </c>
      <c r="T673" s="6" t="s">
        <v>179</v>
      </c>
      <c r="U673" s="74">
        <v>404020039</v>
      </c>
      <c r="V673" s="72" t="s">
        <v>145</v>
      </c>
      <c r="W673" s="72" t="s">
        <v>178</v>
      </c>
      <c r="X673" s="72" t="s">
        <v>167</v>
      </c>
      <c r="Y673" s="72" t="s">
        <v>142</v>
      </c>
      <c r="Z673" s="73">
        <v>962</v>
      </c>
      <c r="AA673" s="41">
        <v>1</v>
      </c>
      <c r="AB673" s="41">
        <v>4</v>
      </c>
      <c r="AC673" s="42" t="s">
        <v>141</v>
      </c>
      <c r="AD673" s="73">
        <v>200</v>
      </c>
      <c r="AE673" s="43"/>
      <c r="AF673" s="44"/>
      <c r="AG673" s="45">
        <v>250</v>
      </c>
      <c r="AH673" s="44"/>
      <c r="AI673" s="45">
        <v>250</v>
      </c>
      <c r="AJ673" s="45">
        <v>250</v>
      </c>
      <c r="AK673" s="45">
        <v>250</v>
      </c>
      <c r="AL673" s="7">
        <v>600</v>
      </c>
      <c r="AM673" s="8"/>
    </row>
    <row r="674" spans="1:39" ht="213.75" customHeight="1" x14ac:dyDescent="0.2">
      <c r="A674" s="5"/>
      <c r="B674" s="76">
        <v>400000000</v>
      </c>
      <c r="C674" s="76">
        <v>404000000</v>
      </c>
      <c r="D674" s="76">
        <v>404020000</v>
      </c>
      <c r="E674" s="76">
        <v>404020000</v>
      </c>
      <c r="F674" s="77">
        <v>404020039</v>
      </c>
      <c r="G674" s="6">
        <v>962</v>
      </c>
      <c r="H674" s="6">
        <v>1</v>
      </c>
      <c r="I674" s="77">
        <v>4</v>
      </c>
      <c r="J674" s="4" t="s">
        <v>130</v>
      </c>
      <c r="K674" s="6">
        <v>100</v>
      </c>
      <c r="L674" s="6"/>
      <c r="M674" s="6">
        <v>962387001</v>
      </c>
      <c r="N674" s="77" t="s">
        <v>136</v>
      </c>
      <c r="O674" s="6" t="s">
        <v>134</v>
      </c>
      <c r="P674" s="6" t="s">
        <v>176</v>
      </c>
      <c r="Q674" s="6" t="s">
        <v>175</v>
      </c>
      <c r="R674" s="6" t="s">
        <v>174</v>
      </c>
      <c r="S674" s="6">
        <v>100</v>
      </c>
      <c r="T674" s="6" t="s">
        <v>177</v>
      </c>
      <c r="U674" s="74">
        <v>404020039</v>
      </c>
      <c r="V674" s="72" t="s">
        <v>134</v>
      </c>
      <c r="W674" s="72" t="s">
        <v>176</v>
      </c>
      <c r="X674" s="72" t="s">
        <v>175</v>
      </c>
      <c r="Y674" s="72" t="s">
        <v>174</v>
      </c>
      <c r="Z674" s="73">
        <v>962</v>
      </c>
      <c r="AA674" s="41">
        <v>1</v>
      </c>
      <c r="AB674" s="41">
        <v>4</v>
      </c>
      <c r="AC674" s="42" t="s">
        <v>130</v>
      </c>
      <c r="AD674" s="73">
        <v>100</v>
      </c>
      <c r="AE674" s="43"/>
      <c r="AF674" s="44"/>
      <c r="AG674" s="45">
        <v>3391.8</v>
      </c>
      <c r="AH674" s="44"/>
      <c r="AI674" s="45">
        <v>3521.4</v>
      </c>
      <c r="AJ674" s="45">
        <v>3626</v>
      </c>
      <c r="AK674" s="45">
        <v>3626</v>
      </c>
      <c r="AL674" s="7">
        <v>600</v>
      </c>
      <c r="AM674" s="8"/>
    </row>
    <row r="675" spans="1:39" ht="131.25" customHeight="1" x14ac:dyDescent="0.2">
      <c r="A675" s="5"/>
      <c r="B675" s="76">
        <v>400000000</v>
      </c>
      <c r="C675" s="76">
        <v>404000000</v>
      </c>
      <c r="D675" s="76">
        <v>404020000</v>
      </c>
      <c r="E675" s="76">
        <v>404020000</v>
      </c>
      <c r="F675" s="77">
        <v>404020039</v>
      </c>
      <c r="G675" s="6">
        <v>962</v>
      </c>
      <c r="H675" s="6">
        <v>1</v>
      </c>
      <c r="I675" s="77">
        <v>4</v>
      </c>
      <c r="J675" s="4" t="s">
        <v>130</v>
      </c>
      <c r="K675" s="6">
        <v>200</v>
      </c>
      <c r="L675" s="6"/>
      <c r="M675" s="6">
        <v>962387002</v>
      </c>
      <c r="N675" s="77" t="s">
        <v>136</v>
      </c>
      <c r="O675" s="6" t="s">
        <v>134</v>
      </c>
      <c r="P675" s="6" t="s">
        <v>172</v>
      </c>
      <c r="Q675" s="6" t="s">
        <v>171</v>
      </c>
      <c r="R675" s="6" t="s">
        <v>170</v>
      </c>
      <c r="S675" s="6">
        <v>200</v>
      </c>
      <c r="T675" s="6" t="s">
        <v>173</v>
      </c>
      <c r="U675" s="74">
        <v>404020039</v>
      </c>
      <c r="V675" s="72" t="s">
        <v>134</v>
      </c>
      <c r="W675" s="72" t="s">
        <v>172</v>
      </c>
      <c r="X675" s="72" t="s">
        <v>171</v>
      </c>
      <c r="Y675" s="72" t="s">
        <v>170</v>
      </c>
      <c r="Z675" s="73">
        <v>962</v>
      </c>
      <c r="AA675" s="41">
        <v>1</v>
      </c>
      <c r="AB675" s="41">
        <v>4</v>
      </c>
      <c r="AC675" s="42" t="s">
        <v>130</v>
      </c>
      <c r="AD675" s="73">
        <v>200</v>
      </c>
      <c r="AE675" s="43"/>
      <c r="AF675" s="44"/>
      <c r="AG675" s="45">
        <v>342.4</v>
      </c>
      <c r="AH675" s="44"/>
      <c r="AI675" s="45">
        <v>2030.4</v>
      </c>
      <c r="AJ675" s="45">
        <v>2077.1999999999998</v>
      </c>
      <c r="AK675" s="45">
        <v>2077.1999999999998</v>
      </c>
      <c r="AL675" s="7">
        <v>600</v>
      </c>
      <c r="AM675" s="8"/>
    </row>
    <row r="676" spans="1:39" ht="89.25" customHeight="1" x14ac:dyDescent="0.2">
      <c r="A676" s="5"/>
      <c r="B676" s="76">
        <v>400000000</v>
      </c>
      <c r="C676" s="76">
        <v>404000000</v>
      </c>
      <c r="D676" s="76">
        <v>404020000</v>
      </c>
      <c r="E676" s="76">
        <v>404020000</v>
      </c>
      <c r="F676" s="77">
        <v>404020039</v>
      </c>
      <c r="G676" s="6">
        <v>972</v>
      </c>
      <c r="H676" s="6">
        <v>1</v>
      </c>
      <c r="I676" s="77">
        <v>4</v>
      </c>
      <c r="J676" s="4" t="s">
        <v>141</v>
      </c>
      <c r="K676" s="6">
        <v>200</v>
      </c>
      <c r="L676" s="6"/>
      <c r="M676" s="6">
        <v>972256001</v>
      </c>
      <c r="N676" s="77" t="s">
        <v>136</v>
      </c>
      <c r="O676" s="6" t="s">
        <v>145</v>
      </c>
      <c r="P676" s="6" t="s">
        <v>168</v>
      </c>
      <c r="Q676" s="6" t="s">
        <v>167</v>
      </c>
      <c r="R676" s="6" t="s">
        <v>166</v>
      </c>
      <c r="S676" s="6">
        <v>200</v>
      </c>
      <c r="T676" s="6" t="s">
        <v>169</v>
      </c>
      <c r="U676" s="74">
        <v>404020039</v>
      </c>
      <c r="V676" s="72" t="s">
        <v>145</v>
      </c>
      <c r="W676" s="72" t="s">
        <v>168</v>
      </c>
      <c r="X676" s="72" t="s">
        <v>167</v>
      </c>
      <c r="Y676" s="72" t="s">
        <v>166</v>
      </c>
      <c r="Z676" s="73">
        <v>972</v>
      </c>
      <c r="AA676" s="41">
        <v>1</v>
      </c>
      <c r="AB676" s="41">
        <v>4</v>
      </c>
      <c r="AC676" s="42" t="s">
        <v>141</v>
      </c>
      <c r="AD676" s="73">
        <v>200</v>
      </c>
      <c r="AE676" s="43"/>
      <c r="AF676" s="44"/>
      <c r="AG676" s="45">
        <v>250</v>
      </c>
      <c r="AH676" s="44"/>
      <c r="AI676" s="45">
        <v>250</v>
      </c>
      <c r="AJ676" s="45">
        <v>250</v>
      </c>
      <c r="AK676" s="45">
        <v>250</v>
      </c>
      <c r="AL676" s="7">
        <v>600</v>
      </c>
      <c r="AM676" s="8"/>
    </row>
    <row r="677" spans="1:39" ht="276" customHeight="1" x14ac:dyDescent="0.2">
      <c r="A677" s="5"/>
      <c r="B677" s="76">
        <v>400000000</v>
      </c>
      <c r="C677" s="76">
        <v>404000000</v>
      </c>
      <c r="D677" s="76">
        <v>404020000</v>
      </c>
      <c r="E677" s="76">
        <v>404020000</v>
      </c>
      <c r="F677" s="77">
        <v>404020039</v>
      </c>
      <c r="G677" s="6">
        <v>972</v>
      </c>
      <c r="H677" s="6">
        <v>1</v>
      </c>
      <c r="I677" s="77">
        <v>4</v>
      </c>
      <c r="J677" s="4" t="s">
        <v>130</v>
      </c>
      <c r="K677" s="6">
        <v>100</v>
      </c>
      <c r="L677" s="6"/>
      <c r="M677" s="6">
        <v>972257001</v>
      </c>
      <c r="N677" s="77" t="s">
        <v>136</v>
      </c>
      <c r="O677" s="6" t="s">
        <v>134</v>
      </c>
      <c r="P677" s="6" t="s">
        <v>164</v>
      </c>
      <c r="Q677" s="6" t="s">
        <v>163</v>
      </c>
      <c r="R677" s="6" t="s">
        <v>162</v>
      </c>
      <c r="S677" s="6">
        <v>100</v>
      </c>
      <c r="T677" s="6" t="s">
        <v>165</v>
      </c>
      <c r="U677" s="74">
        <v>404020039</v>
      </c>
      <c r="V677" s="72" t="s">
        <v>134</v>
      </c>
      <c r="W677" s="72" t="s">
        <v>164</v>
      </c>
      <c r="X677" s="72" t="s">
        <v>163</v>
      </c>
      <c r="Y677" s="72" t="s">
        <v>162</v>
      </c>
      <c r="Z677" s="73">
        <v>972</v>
      </c>
      <c r="AA677" s="41">
        <v>1</v>
      </c>
      <c r="AB677" s="41">
        <v>4</v>
      </c>
      <c r="AC677" s="42" t="s">
        <v>130</v>
      </c>
      <c r="AD677" s="73">
        <v>100</v>
      </c>
      <c r="AE677" s="43"/>
      <c r="AF677" s="44"/>
      <c r="AG677" s="45">
        <v>3447.8</v>
      </c>
      <c r="AH677" s="44"/>
      <c r="AI677" s="45">
        <v>3467.8</v>
      </c>
      <c r="AJ677" s="45">
        <v>3568.7</v>
      </c>
      <c r="AK677" s="45">
        <v>3568.7</v>
      </c>
      <c r="AL677" s="7">
        <v>600</v>
      </c>
      <c r="AM677" s="8"/>
    </row>
    <row r="678" spans="1:39" ht="158.25" customHeight="1" x14ac:dyDescent="0.2">
      <c r="A678" s="5"/>
      <c r="B678" s="76">
        <v>400000000</v>
      </c>
      <c r="C678" s="76">
        <v>404000000</v>
      </c>
      <c r="D678" s="76">
        <v>404020000</v>
      </c>
      <c r="E678" s="76">
        <v>404020000</v>
      </c>
      <c r="F678" s="77">
        <v>404020039</v>
      </c>
      <c r="G678" s="6">
        <v>972</v>
      </c>
      <c r="H678" s="6">
        <v>1</v>
      </c>
      <c r="I678" s="77">
        <v>4</v>
      </c>
      <c r="J678" s="4" t="s">
        <v>130</v>
      </c>
      <c r="K678" s="6">
        <v>200</v>
      </c>
      <c r="L678" s="6"/>
      <c r="M678" s="6">
        <v>972257002</v>
      </c>
      <c r="N678" s="77" t="s">
        <v>136</v>
      </c>
      <c r="O678" s="6" t="s">
        <v>134</v>
      </c>
      <c r="P678" s="6" t="s">
        <v>160</v>
      </c>
      <c r="Q678" s="6" t="s">
        <v>148</v>
      </c>
      <c r="R678" s="6" t="s">
        <v>159</v>
      </c>
      <c r="S678" s="6">
        <v>200</v>
      </c>
      <c r="T678" s="6" t="s">
        <v>161</v>
      </c>
      <c r="U678" s="74">
        <v>404020039</v>
      </c>
      <c r="V678" s="72" t="s">
        <v>134</v>
      </c>
      <c r="W678" s="72" t="s">
        <v>160</v>
      </c>
      <c r="X678" s="72" t="s">
        <v>148</v>
      </c>
      <c r="Y678" s="72" t="s">
        <v>159</v>
      </c>
      <c r="Z678" s="73">
        <v>972</v>
      </c>
      <c r="AA678" s="41">
        <v>1</v>
      </c>
      <c r="AB678" s="41">
        <v>4</v>
      </c>
      <c r="AC678" s="42" t="s">
        <v>130</v>
      </c>
      <c r="AD678" s="73">
        <v>200</v>
      </c>
      <c r="AE678" s="43"/>
      <c r="AF678" s="44"/>
      <c r="AG678" s="45">
        <v>286.39999999999998</v>
      </c>
      <c r="AH678" s="44"/>
      <c r="AI678" s="45">
        <v>2084</v>
      </c>
      <c r="AJ678" s="45">
        <v>2134.5</v>
      </c>
      <c r="AK678" s="45">
        <v>2134.5</v>
      </c>
      <c r="AL678" s="7">
        <v>600</v>
      </c>
      <c r="AM678" s="8"/>
    </row>
    <row r="679" spans="1:39" ht="81.75" customHeight="1" x14ac:dyDescent="0.2">
      <c r="A679" s="5"/>
      <c r="B679" s="76">
        <v>400000000</v>
      </c>
      <c r="C679" s="76">
        <v>404000000</v>
      </c>
      <c r="D679" s="76">
        <v>404020000</v>
      </c>
      <c r="E679" s="76">
        <v>404020000</v>
      </c>
      <c r="F679" s="77">
        <v>404020039</v>
      </c>
      <c r="G679" s="6">
        <v>982</v>
      </c>
      <c r="H679" s="6">
        <v>1</v>
      </c>
      <c r="I679" s="77">
        <v>4</v>
      </c>
      <c r="J679" s="4" t="s">
        <v>141</v>
      </c>
      <c r="K679" s="6">
        <v>200</v>
      </c>
      <c r="L679" s="6"/>
      <c r="M679" s="6">
        <v>982267001</v>
      </c>
      <c r="N679" s="77" t="s">
        <v>136</v>
      </c>
      <c r="O679" s="6" t="s">
        <v>145</v>
      </c>
      <c r="P679" s="6" t="s">
        <v>157</v>
      </c>
      <c r="Q679" s="6" t="s">
        <v>156</v>
      </c>
      <c r="R679" s="6" t="s">
        <v>142</v>
      </c>
      <c r="S679" s="6">
        <v>200</v>
      </c>
      <c r="T679" s="6" t="s">
        <v>158</v>
      </c>
      <c r="U679" s="74">
        <v>404020039</v>
      </c>
      <c r="V679" s="72" t="s">
        <v>145</v>
      </c>
      <c r="W679" s="72" t="s">
        <v>157</v>
      </c>
      <c r="X679" s="72" t="s">
        <v>156</v>
      </c>
      <c r="Y679" s="72" t="s">
        <v>142</v>
      </c>
      <c r="Z679" s="73">
        <v>982</v>
      </c>
      <c r="AA679" s="41">
        <v>1</v>
      </c>
      <c r="AB679" s="41">
        <v>4</v>
      </c>
      <c r="AC679" s="42" t="s">
        <v>141</v>
      </c>
      <c r="AD679" s="73">
        <v>200</v>
      </c>
      <c r="AE679" s="43"/>
      <c r="AF679" s="44"/>
      <c r="AG679" s="45">
        <v>250</v>
      </c>
      <c r="AH679" s="44"/>
      <c r="AI679" s="45">
        <v>250</v>
      </c>
      <c r="AJ679" s="45">
        <v>250</v>
      </c>
      <c r="AK679" s="45">
        <v>250</v>
      </c>
      <c r="AL679" s="7">
        <v>600</v>
      </c>
      <c r="AM679" s="8"/>
    </row>
    <row r="680" spans="1:39" ht="239.25" customHeight="1" x14ac:dyDescent="0.2">
      <c r="A680" s="5"/>
      <c r="B680" s="76">
        <v>400000000</v>
      </c>
      <c r="C680" s="76">
        <v>404000000</v>
      </c>
      <c r="D680" s="76">
        <v>404020000</v>
      </c>
      <c r="E680" s="76">
        <v>404020000</v>
      </c>
      <c r="F680" s="77">
        <v>404020039</v>
      </c>
      <c r="G680" s="6">
        <v>982</v>
      </c>
      <c r="H680" s="6">
        <v>1</v>
      </c>
      <c r="I680" s="77">
        <v>4</v>
      </c>
      <c r="J680" s="4" t="s">
        <v>155</v>
      </c>
      <c r="K680" s="6">
        <v>100</v>
      </c>
      <c r="L680" s="6"/>
      <c r="M680" s="6">
        <v>982268001</v>
      </c>
      <c r="N680" s="77" t="s">
        <v>136</v>
      </c>
      <c r="O680" s="6" t="s">
        <v>134</v>
      </c>
      <c r="P680" s="6" t="s">
        <v>153</v>
      </c>
      <c r="Q680" s="6" t="s">
        <v>152</v>
      </c>
      <c r="R680" s="6" t="s">
        <v>151</v>
      </c>
      <c r="S680" s="6">
        <v>100</v>
      </c>
      <c r="T680" s="6" t="s">
        <v>154</v>
      </c>
      <c r="U680" s="74">
        <v>404020039</v>
      </c>
      <c r="V680" s="72" t="s">
        <v>134</v>
      </c>
      <c r="W680" s="72" t="s">
        <v>153</v>
      </c>
      <c r="X680" s="72" t="s">
        <v>152</v>
      </c>
      <c r="Y680" s="72" t="s">
        <v>151</v>
      </c>
      <c r="Z680" s="73">
        <v>982</v>
      </c>
      <c r="AA680" s="41">
        <v>1</v>
      </c>
      <c r="AB680" s="41">
        <v>4</v>
      </c>
      <c r="AC680" s="42" t="s">
        <v>155</v>
      </c>
      <c r="AD680" s="73">
        <v>100</v>
      </c>
      <c r="AE680" s="43"/>
      <c r="AF680" s="44"/>
      <c r="AG680" s="45">
        <v>3422.5</v>
      </c>
      <c r="AH680" s="44"/>
      <c r="AI680" s="45">
        <v>0</v>
      </c>
      <c r="AJ680" s="45">
        <v>0</v>
      </c>
      <c r="AK680" s="45">
        <v>0</v>
      </c>
      <c r="AL680" s="7">
        <v>600</v>
      </c>
      <c r="AM680" s="8"/>
    </row>
    <row r="681" spans="1:39" ht="162.75" customHeight="1" x14ac:dyDescent="0.2">
      <c r="A681" s="5"/>
      <c r="B681" s="76">
        <v>400000000</v>
      </c>
      <c r="C681" s="76">
        <v>404000000</v>
      </c>
      <c r="D681" s="76">
        <v>404020000</v>
      </c>
      <c r="E681" s="76">
        <v>404020000</v>
      </c>
      <c r="F681" s="77">
        <v>404020039</v>
      </c>
      <c r="G681" s="6">
        <v>982</v>
      </c>
      <c r="H681" s="6">
        <v>1</v>
      </c>
      <c r="I681" s="77">
        <v>4</v>
      </c>
      <c r="J681" s="4" t="s">
        <v>155</v>
      </c>
      <c r="K681" s="6">
        <v>200</v>
      </c>
      <c r="L681" s="6"/>
      <c r="M681" s="6">
        <v>982268002</v>
      </c>
      <c r="N681" s="77" t="s">
        <v>136</v>
      </c>
      <c r="O681" s="6" t="s">
        <v>134</v>
      </c>
      <c r="P681" s="6" t="s">
        <v>149</v>
      </c>
      <c r="Q681" s="6" t="s">
        <v>148</v>
      </c>
      <c r="R681" s="6" t="s">
        <v>147</v>
      </c>
      <c r="S681" s="6">
        <v>200</v>
      </c>
      <c r="T681" s="6" t="s">
        <v>150</v>
      </c>
      <c r="U681" s="74">
        <v>404020039</v>
      </c>
      <c r="V681" s="72" t="s">
        <v>134</v>
      </c>
      <c r="W681" s="72" t="s">
        <v>149</v>
      </c>
      <c r="X681" s="72" t="s">
        <v>148</v>
      </c>
      <c r="Y681" s="72" t="s">
        <v>147</v>
      </c>
      <c r="Z681" s="73">
        <v>982</v>
      </c>
      <c r="AA681" s="41">
        <v>1</v>
      </c>
      <c r="AB681" s="41">
        <v>4</v>
      </c>
      <c r="AC681" s="42" t="s">
        <v>155</v>
      </c>
      <c r="AD681" s="73">
        <v>200</v>
      </c>
      <c r="AE681" s="43"/>
      <c r="AF681" s="44"/>
      <c r="AG681" s="45">
        <v>311.7</v>
      </c>
      <c r="AH681" s="44"/>
      <c r="AI681" s="45">
        <v>0</v>
      </c>
      <c r="AJ681" s="45">
        <v>0</v>
      </c>
      <c r="AK681" s="45">
        <v>0</v>
      </c>
      <c r="AL681" s="7">
        <v>600</v>
      </c>
      <c r="AM681" s="8"/>
    </row>
    <row r="682" spans="1:39" ht="237" customHeight="1" x14ac:dyDescent="0.2">
      <c r="A682" s="5"/>
      <c r="B682" s="76">
        <v>400000000</v>
      </c>
      <c r="C682" s="76">
        <v>404000000</v>
      </c>
      <c r="D682" s="76">
        <v>404020000</v>
      </c>
      <c r="E682" s="76">
        <v>404020000</v>
      </c>
      <c r="F682" s="77">
        <v>404020039</v>
      </c>
      <c r="G682" s="6">
        <v>982</v>
      </c>
      <c r="H682" s="6">
        <v>1</v>
      </c>
      <c r="I682" s="77">
        <v>4</v>
      </c>
      <c r="J682" s="4" t="s">
        <v>130</v>
      </c>
      <c r="K682" s="6">
        <v>100</v>
      </c>
      <c r="L682" s="6"/>
      <c r="M682" s="6">
        <v>982268001</v>
      </c>
      <c r="N682" s="77" t="s">
        <v>136</v>
      </c>
      <c r="O682" s="6" t="s">
        <v>134</v>
      </c>
      <c r="P682" s="6" t="s">
        <v>153</v>
      </c>
      <c r="Q682" s="6" t="s">
        <v>152</v>
      </c>
      <c r="R682" s="6" t="s">
        <v>151</v>
      </c>
      <c r="S682" s="6">
        <v>100</v>
      </c>
      <c r="T682" s="6" t="s">
        <v>154</v>
      </c>
      <c r="U682" s="74">
        <v>404020039</v>
      </c>
      <c r="V682" s="72" t="s">
        <v>134</v>
      </c>
      <c r="W682" s="72" t="s">
        <v>153</v>
      </c>
      <c r="X682" s="72" t="s">
        <v>152</v>
      </c>
      <c r="Y682" s="72" t="s">
        <v>151</v>
      </c>
      <c r="Z682" s="73">
        <v>982</v>
      </c>
      <c r="AA682" s="41">
        <v>1</v>
      </c>
      <c r="AB682" s="41">
        <v>4</v>
      </c>
      <c r="AC682" s="42" t="s">
        <v>130</v>
      </c>
      <c r="AD682" s="73">
        <v>100</v>
      </c>
      <c r="AE682" s="43"/>
      <c r="AF682" s="44"/>
      <c r="AG682" s="45">
        <v>0</v>
      </c>
      <c r="AH682" s="44"/>
      <c r="AI682" s="45">
        <v>3571.4</v>
      </c>
      <c r="AJ682" s="45">
        <v>3676</v>
      </c>
      <c r="AK682" s="45">
        <v>3676</v>
      </c>
      <c r="AL682" s="7">
        <v>600</v>
      </c>
      <c r="AM682" s="8"/>
    </row>
    <row r="683" spans="1:39" ht="153" customHeight="1" x14ac:dyDescent="0.2">
      <c r="A683" s="5"/>
      <c r="B683" s="76">
        <v>400000000</v>
      </c>
      <c r="C683" s="76">
        <v>404000000</v>
      </c>
      <c r="D683" s="76">
        <v>404020000</v>
      </c>
      <c r="E683" s="76">
        <v>404020000</v>
      </c>
      <c r="F683" s="77">
        <v>404020039</v>
      </c>
      <c r="G683" s="6">
        <v>982</v>
      </c>
      <c r="H683" s="6">
        <v>1</v>
      </c>
      <c r="I683" s="77">
        <v>4</v>
      </c>
      <c r="J683" s="4" t="s">
        <v>130</v>
      </c>
      <c r="K683" s="6">
        <v>200</v>
      </c>
      <c r="L683" s="6"/>
      <c r="M683" s="6">
        <v>982233002</v>
      </c>
      <c r="N683" s="77" t="s">
        <v>136</v>
      </c>
      <c r="O683" s="6" t="s">
        <v>134</v>
      </c>
      <c r="P683" s="6" t="s">
        <v>149</v>
      </c>
      <c r="Q683" s="6" t="s">
        <v>148</v>
      </c>
      <c r="R683" s="6" t="s">
        <v>147</v>
      </c>
      <c r="S683" s="6">
        <v>200</v>
      </c>
      <c r="T683" s="6" t="s">
        <v>150</v>
      </c>
      <c r="U683" s="74">
        <v>404020039</v>
      </c>
      <c r="V683" s="72" t="s">
        <v>134</v>
      </c>
      <c r="W683" s="72" t="s">
        <v>149</v>
      </c>
      <c r="X683" s="72" t="s">
        <v>148</v>
      </c>
      <c r="Y683" s="72" t="s">
        <v>147</v>
      </c>
      <c r="Z683" s="73">
        <v>982</v>
      </c>
      <c r="AA683" s="41">
        <v>1</v>
      </c>
      <c r="AB683" s="41">
        <v>4</v>
      </c>
      <c r="AC683" s="42" t="s">
        <v>130</v>
      </c>
      <c r="AD683" s="73">
        <v>200</v>
      </c>
      <c r="AE683" s="43"/>
      <c r="AF683" s="44"/>
      <c r="AG683" s="45">
        <v>0</v>
      </c>
      <c r="AH683" s="44"/>
      <c r="AI683" s="45">
        <v>1983.1</v>
      </c>
      <c r="AJ683" s="45">
        <v>2030</v>
      </c>
      <c r="AK683" s="45">
        <v>2030</v>
      </c>
      <c r="AL683" s="7">
        <v>600</v>
      </c>
      <c r="AM683" s="8"/>
    </row>
    <row r="684" spans="1:39" ht="90.75" customHeight="1" x14ac:dyDescent="0.2">
      <c r="A684" s="5"/>
      <c r="B684" s="76">
        <v>400000000</v>
      </c>
      <c r="C684" s="76">
        <v>404000000</v>
      </c>
      <c r="D684" s="76">
        <v>404020000</v>
      </c>
      <c r="E684" s="76">
        <v>404020000</v>
      </c>
      <c r="F684" s="77">
        <v>404020039</v>
      </c>
      <c r="G684" s="6">
        <v>992</v>
      </c>
      <c r="H684" s="6">
        <v>1</v>
      </c>
      <c r="I684" s="77">
        <v>4</v>
      </c>
      <c r="J684" s="4" t="s">
        <v>141</v>
      </c>
      <c r="K684" s="6">
        <v>200</v>
      </c>
      <c r="L684" s="6"/>
      <c r="M684" s="6">
        <v>992278001</v>
      </c>
      <c r="N684" s="77" t="s">
        <v>136</v>
      </c>
      <c r="O684" s="6" t="s">
        <v>145</v>
      </c>
      <c r="P684" s="6" t="s">
        <v>144</v>
      </c>
      <c r="Q684" s="6" t="s">
        <v>143</v>
      </c>
      <c r="R684" s="6" t="s">
        <v>142</v>
      </c>
      <c r="S684" s="6">
        <v>200</v>
      </c>
      <c r="T684" s="6" t="s">
        <v>146</v>
      </c>
      <c r="U684" s="74">
        <v>404020039</v>
      </c>
      <c r="V684" s="72" t="s">
        <v>145</v>
      </c>
      <c r="W684" s="72" t="s">
        <v>144</v>
      </c>
      <c r="X684" s="72" t="s">
        <v>143</v>
      </c>
      <c r="Y684" s="72" t="s">
        <v>142</v>
      </c>
      <c r="Z684" s="73">
        <v>992</v>
      </c>
      <c r="AA684" s="41">
        <v>1</v>
      </c>
      <c r="AB684" s="41">
        <v>4</v>
      </c>
      <c r="AC684" s="42" t="s">
        <v>141</v>
      </c>
      <c r="AD684" s="73">
        <v>200</v>
      </c>
      <c r="AE684" s="43"/>
      <c r="AF684" s="44"/>
      <c r="AG684" s="45">
        <v>250</v>
      </c>
      <c r="AH684" s="44"/>
      <c r="AI684" s="45">
        <v>250</v>
      </c>
      <c r="AJ684" s="45">
        <v>250</v>
      </c>
      <c r="AK684" s="45">
        <v>250</v>
      </c>
      <c r="AL684" s="7">
        <v>600</v>
      </c>
      <c r="AM684" s="8"/>
    </row>
    <row r="685" spans="1:39" ht="240" customHeight="1" x14ac:dyDescent="0.2">
      <c r="A685" s="5"/>
      <c r="B685" s="76">
        <v>400000000</v>
      </c>
      <c r="C685" s="76">
        <v>404000000</v>
      </c>
      <c r="D685" s="76">
        <v>404020000</v>
      </c>
      <c r="E685" s="76">
        <v>404020000</v>
      </c>
      <c r="F685" s="77">
        <v>404020039</v>
      </c>
      <c r="G685" s="6">
        <v>992</v>
      </c>
      <c r="H685" s="6">
        <v>1</v>
      </c>
      <c r="I685" s="77">
        <v>4</v>
      </c>
      <c r="J685" s="4" t="s">
        <v>130</v>
      </c>
      <c r="K685" s="6">
        <v>100</v>
      </c>
      <c r="L685" s="6"/>
      <c r="M685" s="6">
        <v>992279001</v>
      </c>
      <c r="N685" s="77" t="s">
        <v>136</v>
      </c>
      <c r="O685" s="6" t="s">
        <v>134</v>
      </c>
      <c r="P685" s="6" t="s">
        <v>139</v>
      </c>
      <c r="Q685" s="6" t="s">
        <v>138</v>
      </c>
      <c r="R685" s="6" t="s">
        <v>137</v>
      </c>
      <c r="S685" s="6">
        <v>100</v>
      </c>
      <c r="T685" s="6" t="s">
        <v>140</v>
      </c>
      <c r="U685" s="74">
        <v>404020039</v>
      </c>
      <c r="V685" s="72" t="s">
        <v>134</v>
      </c>
      <c r="W685" s="72" t="s">
        <v>139</v>
      </c>
      <c r="X685" s="72" t="s">
        <v>138</v>
      </c>
      <c r="Y685" s="72" t="s">
        <v>137</v>
      </c>
      <c r="Z685" s="73">
        <v>992</v>
      </c>
      <c r="AA685" s="41">
        <v>1</v>
      </c>
      <c r="AB685" s="41">
        <v>4</v>
      </c>
      <c r="AC685" s="42" t="s">
        <v>130</v>
      </c>
      <c r="AD685" s="73">
        <v>100</v>
      </c>
      <c r="AE685" s="43"/>
      <c r="AF685" s="44"/>
      <c r="AG685" s="45">
        <v>3385.8</v>
      </c>
      <c r="AH685" s="44"/>
      <c r="AI685" s="45">
        <v>3521.4</v>
      </c>
      <c r="AJ685" s="45">
        <v>3626</v>
      </c>
      <c r="AK685" s="45">
        <v>3626</v>
      </c>
      <c r="AL685" s="7">
        <v>600</v>
      </c>
      <c r="AM685" s="8"/>
    </row>
    <row r="686" spans="1:39" ht="163.5" customHeight="1" x14ac:dyDescent="0.2">
      <c r="A686" s="5"/>
      <c r="B686" s="76">
        <v>400000000</v>
      </c>
      <c r="C686" s="76">
        <v>404000000</v>
      </c>
      <c r="D686" s="76">
        <v>404020000</v>
      </c>
      <c r="E686" s="76">
        <v>404020000</v>
      </c>
      <c r="F686" s="77">
        <v>404020039</v>
      </c>
      <c r="G686" s="6">
        <v>992</v>
      </c>
      <c r="H686" s="6">
        <v>1</v>
      </c>
      <c r="I686" s="77">
        <v>4</v>
      </c>
      <c r="J686" s="4" t="s">
        <v>130</v>
      </c>
      <c r="K686" s="6">
        <v>200</v>
      </c>
      <c r="L686" s="6"/>
      <c r="M686" s="6">
        <v>992279002</v>
      </c>
      <c r="N686" s="77" t="s">
        <v>136</v>
      </c>
      <c r="O686" s="6" t="s">
        <v>134</v>
      </c>
      <c r="P686" s="6" t="s">
        <v>133</v>
      </c>
      <c r="Q686" s="6" t="s">
        <v>132</v>
      </c>
      <c r="R686" s="6" t="s">
        <v>131</v>
      </c>
      <c r="S686" s="6">
        <v>200</v>
      </c>
      <c r="T686" s="6" t="s">
        <v>135</v>
      </c>
      <c r="U686" s="74">
        <v>404020039</v>
      </c>
      <c r="V686" s="72" t="s">
        <v>134</v>
      </c>
      <c r="W686" s="72" t="s">
        <v>133</v>
      </c>
      <c r="X686" s="72" t="s">
        <v>132</v>
      </c>
      <c r="Y686" s="72" t="s">
        <v>131</v>
      </c>
      <c r="Z686" s="73">
        <v>992</v>
      </c>
      <c r="AA686" s="41">
        <v>1</v>
      </c>
      <c r="AB686" s="41">
        <v>4</v>
      </c>
      <c r="AC686" s="42" t="s">
        <v>130</v>
      </c>
      <c r="AD686" s="73">
        <v>200</v>
      </c>
      <c r="AE686" s="43"/>
      <c r="AF686" s="44"/>
      <c r="AG686" s="45">
        <v>348.4</v>
      </c>
      <c r="AH686" s="44"/>
      <c r="AI686" s="45">
        <v>2033.1</v>
      </c>
      <c r="AJ686" s="45">
        <v>2080</v>
      </c>
      <c r="AK686" s="45">
        <v>2080</v>
      </c>
      <c r="AL686" s="7">
        <v>600</v>
      </c>
      <c r="AM686" s="8"/>
    </row>
    <row r="687" spans="1:39" ht="34.5" customHeight="1" x14ac:dyDescent="0.2">
      <c r="A687" s="5"/>
      <c r="B687" s="94">
        <v>404020040</v>
      </c>
      <c r="C687" s="94"/>
      <c r="D687" s="94"/>
      <c r="E687" s="94"/>
      <c r="F687" s="94"/>
      <c r="G687" s="26">
        <v>930</v>
      </c>
      <c r="H687" s="95"/>
      <c r="I687" s="95"/>
      <c r="J687" s="95"/>
      <c r="K687" s="95"/>
      <c r="L687" s="95"/>
      <c r="M687" s="95"/>
      <c r="N687" s="27" t="s">
        <v>126</v>
      </c>
      <c r="O687" s="6" t="s">
        <v>125</v>
      </c>
      <c r="P687" s="6" t="s">
        <v>107</v>
      </c>
      <c r="Q687" s="6" t="s">
        <v>124</v>
      </c>
      <c r="R687" s="6" t="s">
        <v>105</v>
      </c>
      <c r="S687" s="6">
        <v>0</v>
      </c>
      <c r="T687" s="28"/>
      <c r="U687" s="37" t="s">
        <v>129</v>
      </c>
      <c r="V687" s="60" t="s">
        <v>126</v>
      </c>
      <c r="W687" s="60" t="s">
        <v>22</v>
      </c>
      <c r="X687" s="60" t="s">
        <v>22</v>
      </c>
      <c r="Y687" s="60" t="s">
        <v>22</v>
      </c>
      <c r="Z687" s="38" t="s">
        <v>22</v>
      </c>
      <c r="AA687" s="39" t="s">
        <v>22</v>
      </c>
      <c r="AB687" s="39" t="s">
        <v>22</v>
      </c>
      <c r="AC687" s="40" t="s">
        <v>22</v>
      </c>
      <c r="AD687" s="38" t="s">
        <v>22</v>
      </c>
      <c r="AE687" s="96"/>
      <c r="AF687" s="97"/>
      <c r="AG687" s="34">
        <v>51012.5</v>
      </c>
      <c r="AH687" s="35"/>
      <c r="AI687" s="36">
        <v>53421.5</v>
      </c>
      <c r="AJ687" s="36">
        <v>54879</v>
      </c>
      <c r="AK687" s="34">
        <v>54879</v>
      </c>
      <c r="AL687" s="10" t="s">
        <v>22</v>
      </c>
      <c r="AM687" s="8"/>
    </row>
    <row r="688" spans="1:39" ht="224.25" customHeight="1" x14ac:dyDescent="0.2">
      <c r="A688" s="5"/>
      <c r="B688" s="76">
        <v>400000000</v>
      </c>
      <c r="C688" s="76">
        <v>404000000</v>
      </c>
      <c r="D688" s="76">
        <v>404020000</v>
      </c>
      <c r="E688" s="76">
        <v>404020000</v>
      </c>
      <c r="F688" s="77">
        <v>404020040</v>
      </c>
      <c r="G688" s="6">
        <v>930</v>
      </c>
      <c r="H688" s="6">
        <v>10</v>
      </c>
      <c r="I688" s="77">
        <v>6</v>
      </c>
      <c r="J688" s="4" t="s">
        <v>122</v>
      </c>
      <c r="K688" s="6">
        <v>100</v>
      </c>
      <c r="L688" s="6"/>
      <c r="M688" s="6">
        <v>930289001</v>
      </c>
      <c r="N688" s="77" t="s">
        <v>126</v>
      </c>
      <c r="O688" s="6" t="s">
        <v>125</v>
      </c>
      <c r="P688" s="6" t="s">
        <v>113</v>
      </c>
      <c r="Q688" s="6" t="s">
        <v>127</v>
      </c>
      <c r="R688" s="6" t="s">
        <v>111</v>
      </c>
      <c r="S688" s="6">
        <v>100</v>
      </c>
      <c r="T688" s="6" t="s">
        <v>128</v>
      </c>
      <c r="U688" s="74">
        <v>404020040</v>
      </c>
      <c r="V688" s="72" t="s">
        <v>125</v>
      </c>
      <c r="W688" s="72" t="s">
        <v>113</v>
      </c>
      <c r="X688" s="72" t="s">
        <v>127</v>
      </c>
      <c r="Y688" s="72" t="s">
        <v>111</v>
      </c>
      <c r="Z688" s="73">
        <v>930</v>
      </c>
      <c r="AA688" s="41">
        <v>10</v>
      </c>
      <c r="AB688" s="41">
        <v>6</v>
      </c>
      <c r="AC688" s="42" t="s">
        <v>122</v>
      </c>
      <c r="AD688" s="73">
        <v>100</v>
      </c>
      <c r="AE688" s="43"/>
      <c r="AF688" s="44"/>
      <c r="AG688" s="45">
        <v>46719.5</v>
      </c>
      <c r="AH688" s="44"/>
      <c r="AI688" s="45">
        <v>49427.4</v>
      </c>
      <c r="AJ688" s="45">
        <v>50877.7</v>
      </c>
      <c r="AK688" s="45">
        <v>50877.7</v>
      </c>
      <c r="AL688" s="7">
        <v>600</v>
      </c>
      <c r="AM688" s="8"/>
    </row>
    <row r="689" spans="1:39" ht="49.5" customHeight="1" x14ac:dyDescent="0.2">
      <c r="A689" s="5"/>
      <c r="B689" s="76">
        <v>400000000</v>
      </c>
      <c r="C689" s="76">
        <v>404000000</v>
      </c>
      <c r="D689" s="76">
        <v>404020000</v>
      </c>
      <c r="E689" s="76">
        <v>404020000</v>
      </c>
      <c r="F689" s="77">
        <v>404020040</v>
      </c>
      <c r="G689" s="6">
        <v>930</v>
      </c>
      <c r="H689" s="6">
        <v>10</v>
      </c>
      <c r="I689" s="77">
        <v>6</v>
      </c>
      <c r="J689" s="4" t="s">
        <v>122</v>
      </c>
      <c r="K689" s="6">
        <v>200</v>
      </c>
      <c r="L689" s="6"/>
      <c r="M689" s="6">
        <v>930289002</v>
      </c>
      <c r="N689" s="77" t="s">
        <v>126</v>
      </c>
      <c r="O689" s="6" t="s">
        <v>125</v>
      </c>
      <c r="P689" s="6" t="s">
        <v>107</v>
      </c>
      <c r="Q689" s="6" t="s">
        <v>124</v>
      </c>
      <c r="R689" s="6" t="s">
        <v>105</v>
      </c>
      <c r="S689" s="6">
        <v>200</v>
      </c>
      <c r="T689" s="6" t="s">
        <v>123</v>
      </c>
      <c r="U689" s="98">
        <v>404020040</v>
      </c>
      <c r="V689" s="93" t="s">
        <v>125</v>
      </c>
      <c r="W689" s="93" t="s">
        <v>107</v>
      </c>
      <c r="X689" s="93" t="s">
        <v>124</v>
      </c>
      <c r="Y689" s="93" t="s">
        <v>105</v>
      </c>
      <c r="Z689" s="80">
        <v>930</v>
      </c>
      <c r="AA689" s="41">
        <v>10</v>
      </c>
      <c r="AB689" s="41">
        <v>6</v>
      </c>
      <c r="AC689" s="42" t="s">
        <v>122</v>
      </c>
      <c r="AD689" s="73">
        <v>200</v>
      </c>
      <c r="AE689" s="43"/>
      <c r="AF689" s="44"/>
      <c r="AG689" s="45">
        <v>4292.5</v>
      </c>
      <c r="AH689" s="44"/>
      <c r="AI689" s="45">
        <v>3993.6</v>
      </c>
      <c r="AJ689" s="45">
        <v>4000.8</v>
      </c>
      <c r="AK689" s="45">
        <v>4000.8</v>
      </c>
      <c r="AL689" s="7">
        <v>600</v>
      </c>
      <c r="AM689" s="8"/>
    </row>
    <row r="690" spans="1:39" ht="56.25" customHeight="1" x14ac:dyDescent="0.2">
      <c r="A690" s="5"/>
      <c r="B690" s="76">
        <v>400000000</v>
      </c>
      <c r="C690" s="76">
        <v>404000000</v>
      </c>
      <c r="D690" s="76">
        <v>404020000</v>
      </c>
      <c r="E690" s="76">
        <v>404020000</v>
      </c>
      <c r="F690" s="77">
        <v>404020040</v>
      </c>
      <c r="G690" s="6">
        <v>930</v>
      </c>
      <c r="H690" s="6">
        <v>10</v>
      </c>
      <c r="I690" s="77">
        <v>6</v>
      </c>
      <c r="J690" s="4" t="s">
        <v>122</v>
      </c>
      <c r="K690" s="6">
        <v>800</v>
      </c>
      <c r="L690" s="6"/>
      <c r="M690" s="6">
        <v>930289003</v>
      </c>
      <c r="N690" s="77" t="s">
        <v>126</v>
      </c>
      <c r="O690" s="6" t="s">
        <v>125</v>
      </c>
      <c r="P690" s="6" t="s">
        <v>107</v>
      </c>
      <c r="Q690" s="6" t="s">
        <v>124</v>
      </c>
      <c r="R690" s="6" t="s">
        <v>105</v>
      </c>
      <c r="S690" s="6">
        <v>800</v>
      </c>
      <c r="T690" s="6" t="s">
        <v>123</v>
      </c>
      <c r="U690" s="98"/>
      <c r="V690" s="93"/>
      <c r="W690" s="93"/>
      <c r="X690" s="93"/>
      <c r="Y690" s="93"/>
      <c r="Z690" s="80"/>
      <c r="AA690" s="41">
        <v>10</v>
      </c>
      <c r="AB690" s="41">
        <v>6</v>
      </c>
      <c r="AC690" s="42" t="s">
        <v>122</v>
      </c>
      <c r="AD690" s="73">
        <v>800</v>
      </c>
      <c r="AE690" s="43"/>
      <c r="AF690" s="44"/>
      <c r="AG690" s="45">
        <v>0.5</v>
      </c>
      <c r="AH690" s="44"/>
      <c r="AI690" s="45">
        <v>0.5</v>
      </c>
      <c r="AJ690" s="45">
        <v>0.5</v>
      </c>
      <c r="AK690" s="45">
        <v>0.5</v>
      </c>
      <c r="AL690" s="7">
        <v>600</v>
      </c>
      <c r="AM690" s="8"/>
    </row>
    <row r="691" spans="1:39" ht="213.75" customHeight="1" x14ac:dyDescent="0.2">
      <c r="A691" s="5"/>
      <c r="B691" s="94">
        <v>404020041</v>
      </c>
      <c r="C691" s="94"/>
      <c r="D691" s="94"/>
      <c r="E691" s="94"/>
      <c r="F691" s="94"/>
      <c r="G691" s="26">
        <v>930</v>
      </c>
      <c r="H691" s="95"/>
      <c r="I691" s="95"/>
      <c r="J691" s="95"/>
      <c r="K691" s="95"/>
      <c r="L691" s="95"/>
      <c r="M691" s="95"/>
      <c r="N691" s="27" t="s">
        <v>110</v>
      </c>
      <c r="O691" s="6" t="s">
        <v>108</v>
      </c>
      <c r="P691" s="6" t="s">
        <v>107</v>
      </c>
      <c r="Q691" s="6" t="s">
        <v>106</v>
      </c>
      <c r="R691" s="6" t="s">
        <v>105</v>
      </c>
      <c r="S691" s="6">
        <v>0</v>
      </c>
      <c r="T691" s="28"/>
      <c r="U691" s="37" t="s">
        <v>121</v>
      </c>
      <c r="V691" s="60" t="s">
        <v>110</v>
      </c>
      <c r="W691" s="60" t="s">
        <v>22</v>
      </c>
      <c r="X691" s="60" t="s">
        <v>22</v>
      </c>
      <c r="Y691" s="60" t="s">
        <v>22</v>
      </c>
      <c r="Z691" s="38" t="s">
        <v>22</v>
      </c>
      <c r="AA691" s="39" t="s">
        <v>22</v>
      </c>
      <c r="AB691" s="39" t="s">
        <v>22</v>
      </c>
      <c r="AC691" s="40" t="s">
        <v>22</v>
      </c>
      <c r="AD691" s="38" t="s">
        <v>22</v>
      </c>
      <c r="AE691" s="96"/>
      <c r="AF691" s="97"/>
      <c r="AG691" s="34">
        <v>12228.1</v>
      </c>
      <c r="AH691" s="35"/>
      <c r="AI691" s="36">
        <v>12989.7</v>
      </c>
      <c r="AJ691" s="36">
        <v>13503</v>
      </c>
      <c r="AK691" s="34">
        <v>14032.8</v>
      </c>
      <c r="AL691" s="10" t="s">
        <v>22</v>
      </c>
      <c r="AM691" s="8"/>
    </row>
    <row r="692" spans="1:39" ht="134.25" customHeight="1" x14ac:dyDescent="0.2">
      <c r="A692" s="5"/>
      <c r="B692" s="76">
        <v>400000000</v>
      </c>
      <c r="C692" s="76">
        <v>404000000</v>
      </c>
      <c r="D692" s="76">
        <v>404020000</v>
      </c>
      <c r="E692" s="76">
        <v>404020000</v>
      </c>
      <c r="F692" s="77">
        <v>404020041</v>
      </c>
      <c r="G692" s="6">
        <v>925</v>
      </c>
      <c r="H692" s="6">
        <v>7</v>
      </c>
      <c r="I692" s="77">
        <v>7</v>
      </c>
      <c r="J692" s="4" t="s">
        <v>115</v>
      </c>
      <c r="K692" s="6">
        <v>600</v>
      </c>
      <c r="L692" s="6"/>
      <c r="M692" s="6">
        <v>925725001</v>
      </c>
      <c r="N692" s="77" t="s">
        <v>110</v>
      </c>
      <c r="O692" s="6" t="s">
        <v>119</v>
      </c>
      <c r="P692" s="6" t="s">
        <v>118</v>
      </c>
      <c r="Q692" s="6" t="s">
        <v>117</v>
      </c>
      <c r="R692" s="6" t="s">
        <v>116</v>
      </c>
      <c r="S692" s="6">
        <v>600</v>
      </c>
      <c r="T692" s="6" t="s">
        <v>120</v>
      </c>
      <c r="U692" s="74">
        <v>404020041</v>
      </c>
      <c r="V692" s="72" t="s">
        <v>119</v>
      </c>
      <c r="W692" s="72" t="s">
        <v>118</v>
      </c>
      <c r="X692" s="72" t="s">
        <v>117</v>
      </c>
      <c r="Y692" s="72" t="s">
        <v>116</v>
      </c>
      <c r="Z692" s="73">
        <v>925</v>
      </c>
      <c r="AA692" s="41">
        <v>7</v>
      </c>
      <c r="AB692" s="41">
        <v>9</v>
      </c>
      <c r="AC692" s="42" t="s">
        <v>115</v>
      </c>
      <c r="AD692" s="73">
        <v>600</v>
      </c>
      <c r="AE692" s="43"/>
      <c r="AF692" s="44"/>
      <c r="AG692" s="45">
        <v>11504.5</v>
      </c>
      <c r="AH692" s="44"/>
      <c r="AI692" s="45">
        <v>12259.7</v>
      </c>
      <c r="AJ692" s="45">
        <v>12753.7</v>
      </c>
      <c r="AK692" s="45">
        <v>13283.5</v>
      </c>
      <c r="AL692" s="7">
        <v>600</v>
      </c>
      <c r="AM692" s="8"/>
    </row>
    <row r="693" spans="1:39" ht="228.75" customHeight="1" x14ac:dyDescent="0.2">
      <c r="A693" s="5"/>
      <c r="B693" s="76">
        <v>400000000</v>
      </c>
      <c r="C693" s="76">
        <v>404000000</v>
      </c>
      <c r="D693" s="76">
        <v>404020000</v>
      </c>
      <c r="E693" s="76">
        <v>404020000</v>
      </c>
      <c r="F693" s="77">
        <v>404020041</v>
      </c>
      <c r="G693" s="6">
        <v>930</v>
      </c>
      <c r="H693" s="6">
        <v>10</v>
      </c>
      <c r="I693" s="77">
        <v>6</v>
      </c>
      <c r="J693" s="4" t="s">
        <v>104</v>
      </c>
      <c r="K693" s="6">
        <v>100</v>
      </c>
      <c r="L693" s="6"/>
      <c r="M693" s="6">
        <v>930288004</v>
      </c>
      <c r="N693" s="77" t="s">
        <v>110</v>
      </c>
      <c r="O693" s="6" t="s">
        <v>108</v>
      </c>
      <c r="P693" s="6" t="s">
        <v>113</v>
      </c>
      <c r="Q693" s="6" t="s">
        <v>112</v>
      </c>
      <c r="R693" s="6" t="s">
        <v>111</v>
      </c>
      <c r="S693" s="6">
        <v>100</v>
      </c>
      <c r="T693" s="6" t="s">
        <v>114</v>
      </c>
      <c r="U693" s="74">
        <v>404020041</v>
      </c>
      <c r="V693" s="72" t="s">
        <v>108</v>
      </c>
      <c r="W693" s="72" t="s">
        <v>113</v>
      </c>
      <c r="X693" s="72" t="s">
        <v>112</v>
      </c>
      <c r="Y693" s="72" t="s">
        <v>111</v>
      </c>
      <c r="Z693" s="73">
        <v>930</v>
      </c>
      <c r="AA693" s="41">
        <v>10</v>
      </c>
      <c r="AB693" s="41">
        <v>6</v>
      </c>
      <c r="AC693" s="42" t="s">
        <v>104</v>
      </c>
      <c r="AD693" s="73">
        <v>100</v>
      </c>
      <c r="AE693" s="43"/>
      <c r="AF693" s="44"/>
      <c r="AG693" s="45">
        <v>707.2</v>
      </c>
      <c r="AH693" s="44"/>
      <c r="AI693" s="45">
        <v>725</v>
      </c>
      <c r="AJ693" s="45">
        <v>744.3</v>
      </c>
      <c r="AK693" s="45">
        <v>744.3</v>
      </c>
      <c r="AL693" s="7">
        <v>600</v>
      </c>
      <c r="AM693" s="8"/>
    </row>
    <row r="694" spans="1:39" ht="116.25" customHeight="1" x14ac:dyDescent="0.2">
      <c r="A694" s="5"/>
      <c r="B694" s="76">
        <v>400000000</v>
      </c>
      <c r="C694" s="76">
        <v>404000000</v>
      </c>
      <c r="D694" s="76">
        <v>404020000</v>
      </c>
      <c r="E694" s="76">
        <v>404020000</v>
      </c>
      <c r="F694" s="77">
        <v>404020041</v>
      </c>
      <c r="G694" s="6">
        <v>930</v>
      </c>
      <c r="H694" s="6">
        <v>10</v>
      </c>
      <c r="I694" s="77">
        <v>6</v>
      </c>
      <c r="J694" s="4" t="s">
        <v>104</v>
      </c>
      <c r="K694" s="6">
        <v>200</v>
      </c>
      <c r="L694" s="6"/>
      <c r="M694" s="6">
        <v>930288005</v>
      </c>
      <c r="N694" s="77" t="s">
        <v>110</v>
      </c>
      <c r="O694" s="6" t="s">
        <v>108</v>
      </c>
      <c r="P694" s="6" t="s">
        <v>107</v>
      </c>
      <c r="Q694" s="6" t="s">
        <v>106</v>
      </c>
      <c r="R694" s="6" t="s">
        <v>105</v>
      </c>
      <c r="S694" s="6">
        <v>200</v>
      </c>
      <c r="T694" s="6" t="s">
        <v>109</v>
      </c>
      <c r="U694" s="74">
        <v>404020041</v>
      </c>
      <c r="V694" s="72" t="s">
        <v>108</v>
      </c>
      <c r="W694" s="72" t="s">
        <v>107</v>
      </c>
      <c r="X694" s="72" t="s">
        <v>106</v>
      </c>
      <c r="Y694" s="72" t="s">
        <v>105</v>
      </c>
      <c r="Z694" s="73">
        <v>930</v>
      </c>
      <c r="AA694" s="41">
        <v>10</v>
      </c>
      <c r="AB694" s="41">
        <v>6</v>
      </c>
      <c r="AC694" s="42" t="s">
        <v>104</v>
      </c>
      <c r="AD694" s="73">
        <v>200</v>
      </c>
      <c r="AE694" s="43"/>
      <c r="AF694" s="44"/>
      <c r="AG694" s="45">
        <v>16.399999999999999</v>
      </c>
      <c r="AH694" s="44"/>
      <c r="AI694" s="45">
        <v>5</v>
      </c>
      <c r="AJ694" s="45">
        <v>5</v>
      </c>
      <c r="AK694" s="45">
        <v>5</v>
      </c>
      <c r="AL694" s="7">
        <v>600</v>
      </c>
      <c r="AM694" s="8"/>
    </row>
    <row r="695" spans="1:39" ht="291" customHeight="1" x14ac:dyDescent="0.2">
      <c r="A695" s="5"/>
      <c r="B695" s="94">
        <v>404020045</v>
      </c>
      <c r="C695" s="94"/>
      <c r="D695" s="94"/>
      <c r="E695" s="94"/>
      <c r="F695" s="94"/>
      <c r="G695" s="26">
        <v>929</v>
      </c>
      <c r="H695" s="95"/>
      <c r="I695" s="95"/>
      <c r="J695" s="95"/>
      <c r="K695" s="95"/>
      <c r="L695" s="95"/>
      <c r="M695" s="95"/>
      <c r="N695" s="27" t="s">
        <v>97</v>
      </c>
      <c r="O695" s="6" t="s">
        <v>95</v>
      </c>
      <c r="P695" s="6" t="s">
        <v>94</v>
      </c>
      <c r="Q695" s="6" t="s">
        <v>93</v>
      </c>
      <c r="R695" s="6" t="s">
        <v>92</v>
      </c>
      <c r="S695" s="6">
        <v>600</v>
      </c>
      <c r="T695" s="28"/>
      <c r="U695" s="37" t="s">
        <v>103</v>
      </c>
      <c r="V695" s="60" t="s">
        <v>97</v>
      </c>
      <c r="W695" s="60" t="s">
        <v>22</v>
      </c>
      <c r="X695" s="60" t="s">
        <v>22</v>
      </c>
      <c r="Y695" s="60" t="s">
        <v>22</v>
      </c>
      <c r="Z695" s="38" t="s">
        <v>22</v>
      </c>
      <c r="AA695" s="39" t="s">
        <v>22</v>
      </c>
      <c r="AB695" s="39" t="s">
        <v>22</v>
      </c>
      <c r="AC695" s="40" t="s">
        <v>22</v>
      </c>
      <c r="AD695" s="38" t="s">
        <v>22</v>
      </c>
      <c r="AE695" s="96"/>
      <c r="AF695" s="97"/>
      <c r="AG695" s="34">
        <v>2406.1</v>
      </c>
      <c r="AH695" s="35"/>
      <c r="AI695" s="36">
        <v>3312.3</v>
      </c>
      <c r="AJ695" s="36">
        <v>3312.3</v>
      </c>
      <c r="AK695" s="34">
        <v>3312.3</v>
      </c>
      <c r="AL695" s="10" t="s">
        <v>22</v>
      </c>
      <c r="AM695" s="8"/>
    </row>
    <row r="696" spans="1:39" ht="157.5" customHeight="1" x14ac:dyDescent="0.2">
      <c r="A696" s="5"/>
      <c r="B696" s="76">
        <v>400000000</v>
      </c>
      <c r="C696" s="76">
        <v>404000000</v>
      </c>
      <c r="D696" s="76">
        <v>404020000</v>
      </c>
      <c r="E696" s="76">
        <v>404020000</v>
      </c>
      <c r="F696" s="77">
        <v>404020045</v>
      </c>
      <c r="G696" s="6">
        <v>925</v>
      </c>
      <c r="H696" s="6">
        <v>7</v>
      </c>
      <c r="I696" s="77">
        <v>3</v>
      </c>
      <c r="J696" s="4" t="s">
        <v>98</v>
      </c>
      <c r="K696" s="6">
        <v>600</v>
      </c>
      <c r="L696" s="6"/>
      <c r="M696" s="6">
        <v>925346001</v>
      </c>
      <c r="N696" s="77" t="s">
        <v>97</v>
      </c>
      <c r="O696" s="6" t="s">
        <v>101</v>
      </c>
      <c r="P696" s="6" t="s">
        <v>100</v>
      </c>
      <c r="Q696" s="6" t="s">
        <v>99</v>
      </c>
      <c r="R696" s="6" t="s">
        <v>92</v>
      </c>
      <c r="S696" s="6">
        <v>600</v>
      </c>
      <c r="T696" s="6" t="s">
        <v>102</v>
      </c>
      <c r="U696" s="74">
        <v>404020045</v>
      </c>
      <c r="V696" s="72" t="s">
        <v>101</v>
      </c>
      <c r="W696" s="72" t="s">
        <v>100</v>
      </c>
      <c r="X696" s="72" t="s">
        <v>99</v>
      </c>
      <c r="Y696" s="72" t="s">
        <v>92</v>
      </c>
      <c r="Z696" s="73">
        <v>925</v>
      </c>
      <c r="AA696" s="41">
        <v>7</v>
      </c>
      <c r="AB696" s="41">
        <v>3</v>
      </c>
      <c r="AC696" s="42" t="s">
        <v>98</v>
      </c>
      <c r="AD696" s="73">
        <v>600</v>
      </c>
      <c r="AE696" s="43"/>
      <c r="AF696" s="44"/>
      <c r="AG696" s="45">
        <v>973.9</v>
      </c>
      <c r="AH696" s="44"/>
      <c r="AI696" s="45">
        <v>0</v>
      </c>
      <c r="AJ696" s="45">
        <v>0</v>
      </c>
      <c r="AK696" s="45">
        <v>0</v>
      </c>
      <c r="AL696" s="7">
        <v>600</v>
      </c>
      <c r="AM696" s="8"/>
    </row>
    <row r="697" spans="1:39" ht="162.75" customHeight="1" x14ac:dyDescent="0.2">
      <c r="A697" s="5"/>
      <c r="B697" s="76">
        <v>400000000</v>
      </c>
      <c r="C697" s="76">
        <v>404000000</v>
      </c>
      <c r="D697" s="76">
        <v>404020000</v>
      </c>
      <c r="E697" s="76">
        <v>404020000</v>
      </c>
      <c r="F697" s="77">
        <v>404020045</v>
      </c>
      <c r="G697" s="6">
        <v>929</v>
      </c>
      <c r="H697" s="6">
        <v>11</v>
      </c>
      <c r="I697" s="77">
        <v>1</v>
      </c>
      <c r="J697" s="4" t="s">
        <v>91</v>
      </c>
      <c r="K697" s="6">
        <v>600</v>
      </c>
      <c r="L697" s="6"/>
      <c r="M697" s="6">
        <v>929231001</v>
      </c>
      <c r="N697" s="77" t="s">
        <v>97</v>
      </c>
      <c r="O697" s="6" t="s">
        <v>95</v>
      </c>
      <c r="P697" s="6" t="s">
        <v>94</v>
      </c>
      <c r="Q697" s="6" t="s">
        <v>93</v>
      </c>
      <c r="R697" s="6" t="s">
        <v>92</v>
      </c>
      <c r="S697" s="6">
        <v>600</v>
      </c>
      <c r="T697" s="6" t="s">
        <v>96</v>
      </c>
      <c r="U697" s="74">
        <v>404020045</v>
      </c>
      <c r="V697" s="72" t="s">
        <v>95</v>
      </c>
      <c r="W697" s="72" t="s">
        <v>94</v>
      </c>
      <c r="X697" s="72" t="s">
        <v>93</v>
      </c>
      <c r="Y697" s="72" t="s">
        <v>92</v>
      </c>
      <c r="Z697" s="73">
        <v>929</v>
      </c>
      <c r="AA697" s="41">
        <v>11</v>
      </c>
      <c r="AB697" s="41">
        <v>1</v>
      </c>
      <c r="AC697" s="42" t="s">
        <v>91</v>
      </c>
      <c r="AD697" s="73">
        <v>600</v>
      </c>
      <c r="AE697" s="43"/>
      <c r="AF697" s="44"/>
      <c r="AG697" s="45">
        <v>1432.2</v>
      </c>
      <c r="AH697" s="44"/>
      <c r="AI697" s="45">
        <v>3312.3</v>
      </c>
      <c r="AJ697" s="45">
        <v>3312.3</v>
      </c>
      <c r="AK697" s="45">
        <v>3312.3</v>
      </c>
      <c r="AL697" s="7">
        <v>600</v>
      </c>
      <c r="AM697" s="8"/>
    </row>
    <row r="698" spans="1:39" ht="246" customHeight="1" x14ac:dyDescent="0.2">
      <c r="A698" s="5"/>
      <c r="B698" s="94">
        <v>404020054</v>
      </c>
      <c r="C698" s="94"/>
      <c r="D698" s="94"/>
      <c r="E698" s="94"/>
      <c r="F698" s="94"/>
      <c r="G698" s="26">
        <v>992</v>
      </c>
      <c r="H698" s="95"/>
      <c r="I698" s="95"/>
      <c r="J698" s="95"/>
      <c r="K698" s="95"/>
      <c r="L698" s="95"/>
      <c r="M698" s="95"/>
      <c r="N698" s="27" t="s">
        <v>84</v>
      </c>
      <c r="O698" s="6" t="s">
        <v>83</v>
      </c>
      <c r="P698" s="6" t="s">
        <v>82</v>
      </c>
      <c r="Q698" s="6" t="s">
        <v>81</v>
      </c>
      <c r="R698" s="6" t="s">
        <v>80</v>
      </c>
      <c r="S698" s="6">
        <v>0</v>
      </c>
      <c r="T698" s="28"/>
      <c r="U698" s="37" t="s">
        <v>90</v>
      </c>
      <c r="V698" s="60" t="s">
        <v>84</v>
      </c>
      <c r="W698" s="60" t="s">
        <v>22</v>
      </c>
      <c r="X698" s="60" t="s">
        <v>22</v>
      </c>
      <c r="Y698" s="60" t="s">
        <v>22</v>
      </c>
      <c r="Z698" s="38" t="s">
        <v>22</v>
      </c>
      <c r="AA698" s="39" t="s">
        <v>22</v>
      </c>
      <c r="AB698" s="39" t="s">
        <v>22</v>
      </c>
      <c r="AC698" s="40" t="s">
        <v>22</v>
      </c>
      <c r="AD698" s="38" t="s">
        <v>22</v>
      </c>
      <c r="AE698" s="96"/>
      <c r="AF698" s="97"/>
      <c r="AG698" s="34">
        <v>1115.0999999999999</v>
      </c>
      <c r="AH698" s="35"/>
      <c r="AI698" s="36">
        <f>6605.9-6605.9+13195</f>
        <v>13195</v>
      </c>
      <c r="AJ698" s="36">
        <v>13195</v>
      </c>
      <c r="AK698" s="34">
        <v>13195</v>
      </c>
      <c r="AL698" s="10" t="s">
        <v>22</v>
      </c>
      <c r="AM698" s="8"/>
    </row>
    <row r="699" spans="1:39" ht="150.75" customHeight="1" x14ac:dyDescent="0.2">
      <c r="A699" s="5"/>
      <c r="B699" s="76">
        <v>400000000</v>
      </c>
      <c r="C699" s="76">
        <v>404000000</v>
      </c>
      <c r="D699" s="76">
        <v>404020000</v>
      </c>
      <c r="E699" s="76">
        <v>404020000</v>
      </c>
      <c r="F699" s="77">
        <v>404020054</v>
      </c>
      <c r="G699" s="6">
        <v>902</v>
      </c>
      <c r="H699" s="6">
        <v>4</v>
      </c>
      <c r="I699" s="77">
        <v>5</v>
      </c>
      <c r="J699" s="4" t="s">
        <v>85</v>
      </c>
      <c r="K699" s="6">
        <v>200</v>
      </c>
      <c r="L699" s="6"/>
      <c r="M699" s="6">
        <v>902119001</v>
      </c>
      <c r="N699" s="77" t="s">
        <v>84</v>
      </c>
      <c r="O699" s="6" t="s">
        <v>83</v>
      </c>
      <c r="P699" s="6" t="s">
        <v>88</v>
      </c>
      <c r="Q699" s="6" t="s">
        <v>87</v>
      </c>
      <c r="R699" s="6" t="s">
        <v>86</v>
      </c>
      <c r="S699" s="6">
        <v>200</v>
      </c>
      <c r="T699" s="6" t="s">
        <v>89</v>
      </c>
      <c r="U699" s="74">
        <v>404020054</v>
      </c>
      <c r="V699" s="72" t="s">
        <v>83</v>
      </c>
      <c r="W699" s="72" t="s">
        <v>88</v>
      </c>
      <c r="X699" s="72" t="s">
        <v>87</v>
      </c>
      <c r="Y699" s="72" t="s">
        <v>86</v>
      </c>
      <c r="Z699" s="73">
        <v>902</v>
      </c>
      <c r="AA699" s="41">
        <v>4</v>
      </c>
      <c r="AB699" s="41">
        <v>5</v>
      </c>
      <c r="AC699" s="42" t="s">
        <v>85</v>
      </c>
      <c r="AD699" s="73">
        <v>200</v>
      </c>
      <c r="AE699" s="43"/>
      <c r="AF699" s="44"/>
      <c r="AG699" s="45">
        <v>1115.0999999999999</v>
      </c>
      <c r="AH699" s="44"/>
      <c r="AI699" s="45">
        <v>13195</v>
      </c>
      <c r="AJ699" s="45">
        <v>13195</v>
      </c>
      <c r="AK699" s="45">
        <v>13195</v>
      </c>
      <c r="AL699" s="7">
        <v>600</v>
      </c>
      <c r="AM699" s="8"/>
    </row>
    <row r="700" spans="1:39" ht="73.5" customHeight="1" x14ac:dyDescent="0.2">
      <c r="A700" s="5"/>
      <c r="B700" s="94">
        <v>404020060</v>
      </c>
      <c r="C700" s="94"/>
      <c r="D700" s="94"/>
      <c r="E700" s="94"/>
      <c r="F700" s="94"/>
      <c r="G700" s="26">
        <v>902</v>
      </c>
      <c r="H700" s="95"/>
      <c r="I700" s="95"/>
      <c r="J700" s="95"/>
      <c r="K700" s="95"/>
      <c r="L700" s="95"/>
      <c r="M700" s="95"/>
      <c r="N700" s="27" t="s">
        <v>68</v>
      </c>
      <c r="O700" s="6" t="s">
        <v>67</v>
      </c>
      <c r="P700" s="6" t="s">
        <v>66</v>
      </c>
      <c r="Q700" s="6" t="s">
        <v>65</v>
      </c>
      <c r="R700" s="6" t="s">
        <v>64</v>
      </c>
      <c r="S700" s="6">
        <v>0</v>
      </c>
      <c r="T700" s="28"/>
      <c r="U700" s="37" t="s">
        <v>79</v>
      </c>
      <c r="V700" s="60" t="s">
        <v>68</v>
      </c>
      <c r="W700" s="60" t="s">
        <v>22</v>
      </c>
      <c r="X700" s="60" t="s">
        <v>22</v>
      </c>
      <c r="Y700" s="60" t="s">
        <v>22</v>
      </c>
      <c r="Z700" s="38" t="s">
        <v>22</v>
      </c>
      <c r="AA700" s="39" t="s">
        <v>22</v>
      </c>
      <c r="AB700" s="39" t="s">
        <v>22</v>
      </c>
      <c r="AC700" s="40" t="s">
        <v>22</v>
      </c>
      <c r="AD700" s="38" t="s">
        <v>22</v>
      </c>
      <c r="AE700" s="96"/>
      <c r="AF700" s="97"/>
      <c r="AG700" s="34">
        <f>723.5+640.4</f>
        <v>1363.9</v>
      </c>
      <c r="AH700" s="35"/>
      <c r="AI700" s="36">
        <f>729.9+727</f>
        <v>1456.9</v>
      </c>
      <c r="AJ700" s="36">
        <f>749.2+743.8</f>
        <v>1493</v>
      </c>
      <c r="AK700" s="34">
        <f>749.2+743.8</f>
        <v>1493</v>
      </c>
      <c r="AL700" s="10" t="s">
        <v>22</v>
      </c>
      <c r="AM700" s="8"/>
    </row>
    <row r="701" spans="1:39" ht="177" customHeight="1" x14ac:dyDescent="0.2">
      <c r="A701" s="5"/>
      <c r="B701" s="76">
        <v>400000000</v>
      </c>
      <c r="C701" s="76">
        <v>404000000</v>
      </c>
      <c r="D701" s="76">
        <v>404020000</v>
      </c>
      <c r="E701" s="76">
        <v>404020000</v>
      </c>
      <c r="F701" s="77">
        <v>404020060</v>
      </c>
      <c r="G701" s="6">
        <v>902</v>
      </c>
      <c r="H701" s="6">
        <v>1</v>
      </c>
      <c r="I701" s="77">
        <v>4</v>
      </c>
      <c r="J701" s="4" t="s">
        <v>69</v>
      </c>
      <c r="K701" s="6">
        <v>100</v>
      </c>
      <c r="L701" s="6"/>
      <c r="M701" s="6">
        <v>902144001</v>
      </c>
      <c r="N701" s="77" t="s">
        <v>68</v>
      </c>
      <c r="O701" s="6" t="s">
        <v>73</v>
      </c>
      <c r="P701" s="6" t="s">
        <v>77</v>
      </c>
      <c r="Q701" s="6" t="s">
        <v>76</v>
      </c>
      <c r="R701" s="6" t="s">
        <v>75</v>
      </c>
      <c r="S701" s="6">
        <v>100</v>
      </c>
      <c r="T701" s="6" t="s">
        <v>78</v>
      </c>
      <c r="U701" s="74">
        <v>404020060</v>
      </c>
      <c r="V701" s="72" t="s">
        <v>73</v>
      </c>
      <c r="W701" s="72" t="s">
        <v>77</v>
      </c>
      <c r="X701" s="72" t="s">
        <v>76</v>
      </c>
      <c r="Y701" s="72" t="s">
        <v>75</v>
      </c>
      <c r="Z701" s="73">
        <v>902</v>
      </c>
      <c r="AA701" s="41">
        <v>1</v>
      </c>
      <c r="AB701" s="41">
        <v>4</v>
      </c>
      <c r="AC701" s="42" t="s">
        <v>69</v>
      </c>
      <c r="AD701" s="73">
        <v>100</v>
      </c>
      <c r="AE701" s="43"/>
      <c r="AF701" s="44"/>
      <c r="AG701" s="45">
        <v>707.2</v>
      </c>
      <c r="AH701" s="44"/>
      <c r="AI701" s="45">
        <v>729.9</v>
      </c>
      <c r="AJ701" s="45">
        <v>749.2</v>
      </c>
      <c r="AK701" s="45">
        <v>749.2</v>
      </c>
      <c r="AL701" s="7">
        <v>600</v>
      </c>
      <c r="AM701" s="8"/>
    </row>
    <row r="702" spans="1:39" ht="99" customHeight="1" x14ac:dyDescent="0.2">
      <c r="A702" s="5"/>
      <c r="B702" s="76">
        <v>400000000</v>
      </c>
      <c r="C702" s="76">
        <v>404000000</v>
      </c>
      <c r="D702" s="76">
        <v>404020000</v>
      </c>
      <c r="E702" s="76">
        <v>404020000</v>
      </c>
      <c r="F702" s="77">
        <v>404020060</v>
      </c>
      <c r="G702" s="6">
        <v>902</v>
      </c>
      <c r="H702" s="6">
        <v>1</v>
      </c>
      <c r="I702" s="77">
        <v>4</v>
      </c>
      <c r="J702" s="4" t="s">
        <v>69</v>
      </c>
      <c r="K702" s="6">
        <v>200</v>
      </c>
      <c r="L702" s="6"/>
      <c r="M702" s="6">
        <v>902144002</v>
      </c>
      <c r="N702" s="77" t="s">
        <v>68</v>
      </c>
      <c r="O702" s="6" t="s">
        <v>73</v>
      </c>
      <c r="P702" s="6" t="s">
        <v>72</v>
      </c>
      <c r="Q702" s="6" t="s">
        <v>71</v>
      </c>
      <c r="R702" s="6" t="s">
        <v>70</v>
      </c>
      <c r="S702" s="6">
        <v>200</v>
      </c>
      <c r="T702" s="6" t="s">
        <v>74</v>
      </c>
      <c r="U702" s="74">
        <v>404020060</v>
      </c>
      <c r="V702" s="72" t="s">
        <v>73</v>
      </c>
      <c r="W702" s="72" t="s">
        <v>72</v>
      </c>
      <c r="X702" s="72" t="s">
        <v>71</v>
      </c>
      <c r="Y702" s="72" t="s">
        <v>70</v>
      </c>
      <c r="Z702" s="73">
        <v>902</v>
      </c>
      <c r="AA702" s="41">
        <v>1</v>
      </c>
      <c r="AB702" s="41">
        <v>4</v>
      </c>
      <c r="AC702" s="42" t="s">
        <v>69</v>
      </c>
      <c r="AD702" s="73">
        <v>200</v>
      </c>
      <c r="AE702" s="43"/>
      <c r="AF702" s="44"/>
      <c r="AG702" s="45">
        <v>16.3</v>
      </c>
      <c r="AH702" s="44"/>
      <c r="AI702" s="45">
        <v>0</v>
      </c>
      <c r="AJ702" s="45">
        <v>0</v>
      </c>
      <c r="AK702" s="45">
        <v>0</v>
      </c>
      <c r="AL702" s="7">
        <v>600</v>
      </c>
      <c r="AM702" s="8"/>
    </row>
    <row r="703" spans="1:39" ht="140.25" customHeight="1" x14ac:dyDescent="0.2">
      <c r="A703" s="5"/>
      <c r="B703" s="76"/>
      <c r="C703" s="76"/>
      <c r="D703" s="76"/>
      <c r="E703" s="76"/>
      <c r="F703" s="77"/>
      <c r="G703" s="26"/>
      <c r="H703" s="6"/>
      <c r="I703" s="77"/>
      <c r="J703" s="4"/>
      <c r="K703" s="6"/>
      <c r="L703" s="6"/>
      <c r="M703" s="6"/>
      <c r="N703" s="27"/>
      <c r="O703" s="6"/>
      <c r="P703" s="6"/>
      <c r="Q703" s="6"/>
      <c r="R703" s="6"/>
      <c r="S703" s="6"/>
      <c r="T703" s="28"/>
      <c r="U703" s="74">
        <v>404020060</v>
      </c>
      <c r="V703" s="72" t="s">
        <v>1771</v>
      </c>
      <c r="W703" s="72" t="s">
        <v>1770</v>
      </c>
      <c r="X703" s="72" t="s">
        <v>1773</v>
      </c>
      <c r="Y703" s="72" t="s">
        <v>1768</v>
      </c>
      <c r="Z703" s="73">
        <v>902</v>
      </c>
      <c r="AA703" s="41">
        <v>1</v>
      </c>
      <c r="AB703" s="41">
        <v>4</v>
      </c>
      <c r="AC703" s="42" t="s">
        <v>1767</v>
      </c>
      <c r="AD703" s="73">
        <v>100</v>
      </c>
      <c r="AE703" s="43"/>
      <c r="AF703" s="44"/>
      <c r="AG703" s="45">
        <v>640.4</v>
      </c>
      <c r="AH703" s="44"/>
      <c r="AI703" s="45">
        <v>727</v>
      </c>
      <c r="AJ703" s="45">
        <v>743.8</v>
      </c>
      <c r="AK703" s="45">
        <v>743.8</v>
      </c>
      <c r="AL703" s="10"/>
      <c r="AM703" s="8"/>
    </row>
    <row r="704" spans="1:39" ht="122.25" customHeight="1" x14ac:dyDescent="0.2">
      <c r="A704" s="5"/>
      <c r="B704" s="94">
        <v>404020065</v>
      </c>
      <c r="C704" s="94"/>
      <c r="D704" s="94"/>
      <c r="E704" s="94"/>
      <c r="F704" s="94"/>
      <c r="G704" s="26">
        <v>923</v>
      </c>
      <c r="H704" s="95"/>
      <c r="I704" s="95"/>
      <c r="J704" s="95"/>
      <c r="K704" s="95"/>
      <c r="L704" s="95"/>
      <c r="M704" s="95"/>
      <c r="N704" s="27" t="s">
        <v>58</v>
      </c>
      <c r="O704" s="6" t="s">
        <v>56</v>
      </c>
      <c r="P704" s="6" t="s">
        <v>55</v>
      </c>
      <c r="Q704" s="6" t="s">
        <v>54</v>
      </c>
      <c r="R704" s="6" t="s">
        <v>53</v>
      </c>
      <c r="S704" s="6">
        <v>0</v>
      </c>
      <c r="T704" s="28"/>
      <c r="U704" s="37" t="s">
        <v>63</v>
      </c>
      <c r="V704" s="60" t="s">
        <v>58</v>
      </c>
      <c r="W704" s="60" t="s">
        <v>22</v>
      </c>
      <c r="X704" s="60" t="s">
        <v>22</v>
      </c>
      <c r="Y704" s="60" t="s">
        <v>22</v>
      </c>
      <c r="Z704" s="38" t="s">
        <v>22</v>
      </c>
      <c r="AA704" s="39" t="s">
        <v>22</v>
      </c>
      <c r="AB704" s="39" t="s">
        <v>22</v>
      </c>
      <c r="AC704" s="40" t="s">
        <v>22</v>
      </c>
      <c r="AD704" s="38" t="s">
        <v>22</v>
      </c>
      <c r="AE704" s="96"/>
      <c r="AF704" s="97"/>
      <c r="AG704" s="34">
        <v>2893.6</v>
      </c>
      <c r="AH704" s="35"/>
      <c r="AI704" s="36">
        <v>2919.2</v>
      </c>
      <c r="AJ704" s="36">
        <v>2996.4</v>
      </c>
      <c r="AK704" s="34">
        <v>2996.4</v>
      </c>
      <c r="AL704" s="10" t="s">
        <v>22</v>
      </c>
      <c r="AM704" s="8"/>
    </row>
    <row r="705" spans="1:39" ht="236.25" customHeight="1" x14ac:dyDescent="0.2">
      <c r="A705" s="5"/>
      <c r="B705" s="76">
        <v>400000000</v>
      </c>
      <c r="C705" s="76">
        <v>404000000</v>
      </c>
      <c r="D705" s="76">
        <v>404020000</v>
      </c>
      <c r="E705" s="76">
        <v>404020000</v>
      </c>
      <c r="F705" s="77">
        <v>404020065</v>
      </c>
      <c r="G705" s="6">
        <v>923</v>
      </c>
      <c r="H705" s="6">
        <v>5</v>
      </c>
      <c r="I705" s="77">
        <v>5</v>
      </c>
      <c r="J705" s="4" t="s">
        <v>52</v>
      </c>
      <c r="K705" s="6">
        <v>100</v>
      </c>
      <c r="L705" s="6"/>
      <c r="M705" s="6">
        <v>923338001</v>
      </c>
      <c r="N705" s="77" t="s">
        <v>58</v>
      </c>
      <c r="O705" s="6" t="s">
        <v>56</v>
      </c>
      <c r="P705" s="6" t="s">
        <v>61</v>
      </c>
      <c r="Q705" s="6" t="s">
        <v>60</v>
      </c>
      <c r="R705" s="6" t="s">
        <v>59</v>
      </c>
      <c r="S705" s="6">
        <v>100</v>
      </c>
      <c r="T705" s="6" t="s">
        <v>62</v>
      </c>
      <c r="U705" s="74">
        <v>404020065</v>
      </c>
      <c r="V705" s="72" t="s">
        <v>56</v>
      </c>
      <c r="W705" s="72" t="s">
        <v>61</v>
      </c>
      <c r="X705" s="72" t="s">
        <v>60</v>
      </c>
      <c r="Y705" s="72" t="s">
        <v>59</v>
      </c>
      <c r="Z705" s="73">
        <v>923</v>
      </c>
      <c r="AA705" s="41">
        <v>5</v>
      </c>
      <c r="AB705" s="41">
        <v>5</v>
      </c>
      <c r="AC705" s="42" t="s">
        <v>52</v>
      </c>
      <c r="AD705" s="73">
        <v>100</v>
      </c>
      <c r="AE705" s="43"/>
      <c r="AF705" s="44"/>
      <c r="AG705" s="45">
        <v>2828.4</v>
      </c>
      <c r="AH705" s="44"/>
      <c r="AI705" s="45">
        <v>2903.2</v>
      </c>
      <c r="AJ705" s="45">
        <v>2980.4</v>
      </c>
      <c r="AK705" s="45">
        <v>2980.4</v>
      </c>
      <c r="AL705" s="7">
        <v>600</v>
      </c>
      <c r="AM705" s="8"/>
    </row>
    <row r="706" spans="1:39" ht="165.75" customHeight="1" x14ac:dyDescent="0.2">
      <c r="A706" s="5"/>
      <c r="B706" s="76">
        <v>400000000</v>
      </c>
      <c r="C706" s="76">
        <v>404000000</v>
      </c>
      <c r="D706" s="76">
        <v>404020000</v>
      </c>
      <c r="E706" s="76">
        <v>404020000</v>
      </c>
      <c r="F706" s="77">
        <v>404020065</v>
      </c>
      <c r="G706" s="6">
        <v>923</v>
      </c>
      <c r="H706" s="6">
        <v>5</v>
      </c>
      <c r="I706" s="77">
        <v>5</v>
      </c>
      <c r="J706" s="4" t="s">
        <v>52</v>
      </c>
      <c r="K706" s="6">
        <v>200</v>
      </c>
      <c r="L706" s="6"/>
      <c r="M706" s="6">
        <v>923338002</v>
      </c>
      <c r="N706" s="77" t="s">
        <v>58</v>
      </c>
      <c r="O706" s="6" t="s">
        <v>56</v>
      </c>
      <c r="P706" s="6" t="s">
        <v>55</v>
      </c>
      <c r="Q706" s="6" t="s">
        <v>54</v>
      </c>
      <c r="R706" s="6" t="s">
        <v>53</v>
      </c>
      <c r="S706" s="6">
        <v>200</v>
      </c>
      <c r="T706" s="6" t="s">
        <v>57</v>
      </c>
      <c r="U706" s="74">
        <v>404020065</v>
      </c>
      <c r="V706" s="72" t="s">
        <v>56</v>
      </c>
      <c r="W706" s="72" t="s">
        <v>55</v>
      </c>
      <c r="X706" s="72" t="s">
        <v>54</v>
      </c>
      <c r="Y706" s="72" t="s">
        <v>53</v>
      </c>
      <c r="Z706" s="73">
        <v>923</v>
      </c>
      <c r="AA706" s="41">
        <v>5</v>
      </c>
      <c r="AB706" s="41">
        <v>5</v>
      </c>
      <c r="AC706" s="42" t="s">
        <v>52</v>
      </c>
      <c r="AD706" s="73">
        <v>200</v>
      </c>
      <c r="AE706" s="43"/>
      <c r="AF706" s="44"/>
      <c r="AG706" s="45">
        <v>65.2</v>
      </c>
      <c r="AH706" s="44"/>
      <c r="AI706" s="45">
        <v>16</v>
      </c>
      <c r="AJ706" s="45">
        <v>16</v>
      </c>
      <c r="AK706" s="45">
        <v>16</v>
      </c>
      <c r="AL706" s="7">
        <v>600</v>
      </c>
      <c r="AM706" s="8"/>
    </row>
    <row r="707" spans="1:39" ht="51" customHeight="1" x14ac:dyDescent="0.2">
      <c r="A707" s="5"/>
      <c r="B707" s="94">
        <v>404020075</v>
      </c>
      <c r="C707" s="94"/>
      <c r="D707" s="94"/>
      <c r="E707" s="94"/>
      <c r="F707" s="94"/>
      <c r="G707" s="26">
        <v>902</v>
      </c>
      <c r="H707" s="95"/>
      <c r="I707" s="95"/>
      <c r="J707" s="95"/>
      <c r="K707" s="95"/>
      <c r="L707" s="95"/>
      <c r="M707" s="95"/>
      <c r="N707" s="27" t="s">
        <v>50</v>
      </c>
      <c r="O707" s="6" t="s">
        <v>49</v>
      </c>
      <c r="P707" s="6" t="s">
        <v>22</v>
      </c>
      <c r="Q707" s="6" t="s">
        <v>22</v>
      </c>
      <c r="R707" s="6" t="s">
        <v>22</v>
      </c>
      <c r="S707" s="6">
        <v>0</v>
      </c>
      <c r="T707" s="28"/>
      <c r="U707" s="37" t="s">
        <v>51</v>
      </c>
      <c r="V707" s="60" t="s">
        <v>50</v>
      </c>
      <c r="W707" s="60" t="s">
        <v>22</v>
      </c>
      <c r="X707" s="60" t="s">
        <v>22</v>
      </c>
      <c r="Y707" s="60" t="s">
        <v>22</v>
      </c>
      <c r="Z707" s="38" t="s">
        <v>22</v>
      </c>
      <c r="AA707" s="39" t="s">
        <v>22</v>
      </c>
      <c r="AB707" s="39" t="s">
        <v>22</v>
      </c>
      <c r="AC707" s="40" t="s">
        <v>22</v>
      </c>
      <c r="AD707" s="38" t="s">
        <v>22</v>
      </c>
      <c r="AE707" s="96"/>
      <c r="AF707" s="97"/>
      <c r="AG707" s="34">
        <v>0</v>
      </c>
      <c r="AH707" s="35"/>
      <c r="AI707" s="36">
        <v>2919.6</v>
      </c>
      <c r="AJ707" s="36">
        <v>2996.8</v>
      </c>
      <c r="AK707" s="34">
        <v>2996.8</v>
      </c>
      <c r="AL707" s="10" t="s">
        <v>22</v>
      </c>
      <c r="AM707" s="8"/>
    </row>
    <row r="708" spans="1:39" ht="112.5" customHeight="1" x14ac:dyDescent="0.2">
      <c r="A708" s="5"/>
      <c r="B708" s="76">
        <v>400000000</v>
      </c>
      <c r="C708" s="76">
        <v>404000000</v>
      </c>
      <c r="D708" s="76">
        <v>404020000</v>
      </c>
      <c r="E708" s="76">
        <v>404020000</v>
      </c>
      <c r="F708" s="77">
        <v>404020075</v>
      </c>
      <c r="G708" s="6">
        <v>902</v>
      </c>
      <c r="H708" s="6">
        <v>0</v>
      </c>
      <c r="I708" s="77">
        <v>0</v>
      </c>
      <c r="J708" s="4"/>
      <c r="K708" s="6">
        <v>0</v>
      </c>
      <c r="L708" s="6"/>
      <c r="M708" s="6">
        <v>902867002</v>
      </c>
      <c r="N708" s="77" t="s">
        <v>50</v>
      </c>
      <c r="O708" s="6" t="s">
        <v>49</v>
      </c>
      <c r="P708" s="6" t="s">
        <v>22</v>
      </c>
      <c r="Q708" s="6" t="s">
        <v>22</v>
      </c>
      <c r="R708" s="6" t="s">
        <v>22</v>
      </c>
      <c r="S708" s="6">
        <v>0</v>
      </c>
      <c r="T708" s="6" t="s">
        <v>48</v>
      </c>
      <c r="U708" s="75">
        <v>404020075</v>
      </c>
      <c r="V708" s="69" t="s">
        <v>49</v>
      </c>
      <c r="W708" s="69" t="s">
        <v>22</v>
      </c>
      <c r="X708" s="69" t="s">
        <v>22</v>
      </c>
      <c r="Y708" s="69" t="s">
        <v>22</v>
      </c>
      <c r="Z708" s="71">
        <v>902</v>
      </c>
      <c r="AA708" s="41">
        <v>1</v>
      </c>
      <c r="AB708" s="41">
        <v>4</v>
      </c>
      <c r="AC708" s="42" t="s">
        <v>47</v>
      </c>
      <c r="AD708" s="73">
        <v>100</v>
      </c>
      <c r="AE708" s="43"/>
      <c r="AF708" s="44"/>
      <c r="AG708" s="45">
        <v>0</v>
      </c>
      <c r="AH708" s="44"/>
      <c r="AI708" s="45">
        <v>2919.6</v>
      </c>
      <c r="AJ708" s="45">
        <v>2996.8</v>
      </c>
      <c r="AK708" s="45">
        <v>2996.8</v>
      </c>
      <c r="AL708" s="7"/>
      <c r="AM708" s="8"/>
    </row>
    <row r="709" spans="1:39" ht="44.25" customHeight="1" x14ac:dyDescent="0.2">
      <c r="A709" s="5"/>
      <c r="B709" s="94">
        <v>404020100</v>
      </c>
      <c r="C709" s="94"/>
      <c r="D709" s="94"/>
      <c r="E709" s="94"/>
      <c r="F709" s="94"/>
      <c r="G709" s="26">
        <v>923</v>
      </c>
      <c r="H709" s="95"/>
      <c r="I709" s="95"/>
      <c r="J709" s="95"/>
      <c r="K709" s="95"/>
      <c r="L709" s="95"/>
      <c r="M709" s="95"/>
      <c r="N709" s="27" t="s">
        <v>41</v>
      </c>
      <c r="O709" s="6" t="s">
        <v>39</v>
      </c>
      <c r="P709" s="6" t="s">
        <v>38</v>
      </c>
      <c r="Q709" s="6" t="s">
        <v>37</v>
      </c>
      <c r="R709" s="6" t="s">
        <v>36</v>
      </c>
      <c r="S709" s="6">
        <v>0</v>
      </c>
      <c r="T709" s="28"/>
      <c r="U709" s="37" t="s">
        <v>46</v>
      </c>
      <c r="V709" s="60" t="s">
        <v>41</v>
      </c>
      <c r="W709" s="60" t="s">
        <v>22</v>
      </c>
      <c r="X709" s="60" t="s">
        <v>22</v>
      </c>
      <c r="Y709" s="60" t="s">
        <v>22</v>
      </c>
      <c r="Z709" s="38" t="s">
        <v>22</v>
      </c>
      <c r="AA709" s="39" t="s">
        <v>22</v>
      </c>
      <c r="AB709" s="39" t="s">
        <v>22</v>
      </c>
      <c r="AC709" s="40" t="s">
        <v>22</v>
      </c>
      <c r="AD709" s="38" t="s">
        <v>22</v>
      </c>
      <c r="AE709" s="96"/>
      <c r="AF709" s="97"/>
      <c r="AG709" s="34">
        <v>4340.3999999999996</v>
      </c>
      <c r="AH709" s="35"/>
      <c r="AI709" s="36">
        <v>3649</v>
      </c>
      <c r="AJ709" s="36">
        <v>3745.5</v>
      </c>
      <c r="AK709" s="34">
        <v>3745.5</v>
      </c>
      <c r="AL709" s="10" t="s">
        <v>22</v>
      </c>
      <c r="AM709" s="8"/>
    </row>
    <row r="710" spans="1:39" ht="222.75" customHeight="1" x14ac:dyDescent="0.2">
      <c r="A710" s="5"/>
      <c r="B710" s="76">
        <v>400000000</v>
      </c>
      <c r="C710" s="76">
        <v>404000000</v>
      </c>
      <c r="D710" s="76">
        <v>404020000</v>
      </c>
      <c r="E710" s="76">
        <v>404020000</v>
      </c>
      <c r="F710" s="77">
        <v>404020100</v>
      </c>
      <c r="G710" s="6">
        <v>923</v>
      </c>
      <c r="H710" s="6">
        <v>5</v>
      </c>
      <c r="I710" s="77">
        <v>5</v>
      </c>
      <c r="J710" s="4" t="s">
        <v>35</v>
      </c>
      <c r="K710" s="6">
        <v>100</v>
      </c>
      <c r="L710" s="6"/>
      <c r="M710" s="6">
        <v>923192001</v>
      </c>
      <c r="N710" s="77" t="s">
        <v>41</v>
      </c>
      <c r="O710" s="6" t="s">
        <v>39</v>
      </c>
      <c r="P710" s="6" t="s">
        <v>44</v>
      </c>
      <c r="Q710" s="6" t="s">
        <v>43</v>
      </c>
      <c r="R710" s="6" t="s">
        <v>42</v>
      </c>
      <c r="S710" s="6">
        <v>100</v>
      </c>
      <c r="T710" s="6" t="s">
        <v>45</v>
      </c>
      <c r="U710" s="74">
        <v>404020100</v>
      </c>
      <c r="V710" s="72" t="s">
        <v>39</v>
      </c>
      <c r="W710" s="72" t="s">
        <v>44</v>
      </c>
      <c r="X710" s="72" t="s">
        <v>43</v>
      </c>
      <c r="Y710" s="72" t="s">
        <v>42</v>
      </c>
      <c r="Z710" s="73">
        <v>923</v>
      </c>
      <c r="AA710" s="41">
        <v>5</v>
      </c>
      <c r="AB710" s="41">
        <v>5</v>
      </c>
      <c r="AC710" s="42" t="s">
        <v>35</v>
      </c>
      <c r="AD710" s="73">
        <v>100</v>
      </c>
      <c r="AE710" s="43"/>
      <c r="AF710" s="44"/>
      <c r="AG710" s="45">
        <v>4103.2</v>
      </c>
      <c r="AH710" s="44"/>
      <c r="AI710" s="45">
        <v>3629</v>
      </c>
      <c r="AJ710" s="45">
        <v>3725.5</v>
      </c>
      <c r="AK710" s="45">
        <v>3725.5</v>
      </c>
      <c r="AL710" s="7">
        <v>600</v>
      </c>
      <c r="AM710" s="8"/>
    </row>
    <row r="711" spans="1:39" ht="148.5" customHeight="1" x14ac:dyDescent="0.2">
      <c r="A711" s="5"/>
      <c r="B711" s="76">
        <v>400000000</v>
      </c>
      <c r="C711" s="76">
        <v>404000000</v>
      </c>
      <c r="D711" s="76">
        <v>404020000</v>
      </c>
      <c r="E711" s="76">
        <v>404020000</v>
      </c>
      <c r="F711" s="77">
        <v>404020100</v>
      </c>
      <c r="G711" s="6">
        <v>923</v>
      </c>
      <c r="H711" s="6">
        <v>5</v>
      </c>
      <c r="I711" s="77">
        <v>5</v>
      </c>
      <c r="J711" s="4" t="s">
        <v>35</v>
      </c>
      <c r="K711" s="6">
        <v>200</v>
      </c>
      <c r="L711" s="6"/>
      <c r="M711" s="6">
        <v>923192002</v>
      </c>
      <c r="N711" s="77" t="s">
        <v>41</v>
      </c>
      <c r="O711" s="6" t="s">
        <v>39</v>
      </c>
      <c r="P711" s="6" t="s">
        <v>38</v>
      </c>
      <c r="Q711" s="6" t="s">
        <v>37</v>
      </c>
      <c r="R711" s="6" t="s">
        <v>36</v>
      </c>
      <c r="S711" s="6">
        <v>200</v>
      </c>
      <c r="T711" s="6" t="s">
        <v>40</v>
      </c>
      <c r="U711" s="74">
        <v>404020100</v>
      </c>
      <c r="V711" s="72" t="s">
        <v>39</v>
      </c>
      <c r="W711" s="72" t="s">
        <v>38</v>
      </c>
      <c r="X711" s="72" t="s">
        <v>37</v>
      </c>
      <c r="Y711" s="72" t="s">
        <v>36</v>
      </c>
      <c r="Z711" s="73">
        <v>923</v>
      </c>
      <c r="AA711" s="41">
        <v>5</v>
      </c>
      <c r="AB711" s="41">
        <v>5</v>
      </c>
      <c r="AC711" s="42" t="s">
        <v>35</v>
      </c>
      <c r="AD711" s="73">
        <v>200</v>
      </c>
      <c r="AE711" s="43"/>
      <c r="AF711" s="44"/>
      <c r="AG711" s="45">
        <v>237.2</v>
      </c>
      <c r="AH711" s="44"/>
      <c r="AI711" s="45">
        <v>20</v>
      </c>
      <c r="AJ711" s="45">
        <v>20</v>
      </c>
      <c r="AK711" s="45">
        <v>20</v>
      </c>
      <c r="AL711" s="7">
        <v>600</v>
      </c>
      <c r="AM711" s="8"/>
    </row>
    <row r="712" spans="1:39" ht="105" customHeight="1" x14ac:dyDescent="0.2">
      <c r="A712" s="5"/>
      <c r="B712" s="94">
        <v>404020200</v>
      </c>
      <c r="C712" s="94"/>
      <c r="D712" s="94"/>
      <c r="E712" s="94"/>
      <c r="F712" s="94"/>
      <c r="G712" s="26">
        <v>925</v>
      </c>
      <c r="H712" s="95"/>
      <c r="I712" s="95"/>
      <c r="J712" s="95"/>
      <c r="K712" s="95"/>
      <c r="L712" s="95"/>
      <c r="M712" s="95"/>
      <c r="N712" s="27" t="s">
        <v>30</v>
      </c>
      <c r="O712" s="6" t="s">
        <v>28</v>
      </c>
      <c r="P712" s="6" t="s">
        <v>4</v>
      </c>
      <c r="Q712" s="6" t="s">
        <v>27</v>
      </c>
      <c r="R712" s="6" t="s">
        <v>2</v>
      </c>
      <c r="S712" s="6">
        <v>600</v>
      </c>
      <c r="T712" s="28"/>
      <c r="U712" s="37" t="s">
        <v>34</v>
      </c>
      <c r="V712" s="60" t="s">
        <v>30</v>
      </c>
      <c r="W712" s="60" t="s">
        <v>22</v>
      </c>
      <c r="X712" s="60" t="s">
        <v>22</v>
      </c>
      <c r="Y712" s="60" t="s">
        <v>22</v>
      </c>
      <c r="Z712" s="38" t="s">
        <v>22</v>
      </c>
      <c r="AA712" s="39" t="s">
        <v>22</v>
      </c>
      <c r="AB712" s="39" t="s">
        <v>22</v>
      </c>
      <c r="AC712" s="40" t="s">
        <v>22</v>
      </c>
      <c r="AD712" s="38" t="s">
        <v>22</v>
      </c>
      <c r="AE712" s="96"/>
      <c r="AF712" s="97"/>
      <c r="AG712" s="34">
        <v>5986.6</v>
      </c>
      <c r="AH712" s="35"/>
      <c r="AI712" s="36">
        <v>6037</v>
      </c>
      <c r="AJ712" s="36">
        <v>6276.6</v>
      </c>
      <c r="AK712" s="34">
        <v>6527.5</v>
      </c>
      <c r="AL712" s="10" t="s">
        <v>22</v>
      </c>
      <c r="AM712" s="8"/>
    </row>
    <row r="713" spans="1:39" ht="102" customHeight="1" x14ac:dyDescent="0.2">
      <c r="A713" s="5"/>
      <c r="B713" s="76">
        <v>400000000</v>
      </c>
      <c r="C713" s="76">
        <v>404000000</v>
      </c>
      <c r="D713" s="76">
        <v>404020000</v>
      </c>
      <c r="E713" s="76">
        <v>404020000</v>
      </c>
      <c r="F713" s="77">
        <v>404020200</v>
      </c>
      <c r="G713" s="6">
        <v>925</v>
      </c>
      <c r="H713" s="6">
        <v>7</v>
      </c>
      <c r="I713" s="77">
        <v>2</v>
      </c>
      <c r="J713" s="4" t="s">
        <v>31</v>
      </c>
      <c r="K713" s="6">
        <v>600</v>
      </c>
      <c r="L713" s="6"/>
      <c r="M713" s="6">
        <v>925831001</v>
      </c>
      <c r="N713" s="77" t="s">
        <v>30</v>
      </c>
      <c r="O713" s="6" t="s">
        <v>32</v>
      </c>
      <c r="P713" s="6" t="s">
        <v>4</v>
      </c>
      <c r="Q713" s="6" t="s">
        <v>27</v>
      </c>
      <c r="R713" s="6" t="s">
        <v>2</v>
      </c>
      <c r="S713" s="6">
        <v>600</v>
      </c>
      <c r="T713" s="6" t="s">
        <v>33</v>
      </c>
      <c r="U713" s="74">
        <v>404020200</v>
      </c>
      <c r="V713" s="72" t="s">
        <v>32</v>
      </c>
      <c r="W713" s="72" t="s">
        <v>4</v>
      </c>
      <c r="X713" s="72" t="s">
        <v>27</v>
      </c>
      <c r="Y713" s="72" t="s">
        <v>2</v>
      </c>
      <c r="Z713" s="73">
        <v>925</v>
      </c>
      <c r="AA713" s="41">
        <v>7</v>
      </c>
      <c r="AB713" s="41">
        <v>2</v>
      </c>
      <c r="AC713" s="42" t="s">
        <v>31</v>
      </c>
      <c r="AD713" s="73">
        <v>600</v>
      </c>
      <c r="AE713" s="43"/>
      <c r="AF713" s="44"/>
      <c r="AG713" s="45">
        <v>1091.8</v>
      </c>
      <c r="AH713" s="44"/>
      <c r="AI713" s="45">
        <v>1171.9000000000001</v>
      </c>
      <c r="AJ713" s="45">
        <v>1171.9000000000001</v>
      </c>
      <c r="AK713" s="45">
        <v>1171.9000000000001</v>
      </c>
      <c r="AL713" s="7">
        <v>600</v>
      </c>
      <c r="AM713" s="8"/>
    </row>
    <row r="714" spans="1:39" ht="97.5" customHeight="1" x14ac:dyDescent="0.2">
      <c r="A714" s="5"/>
      <c r="B714" s="76">
        <v>400000000</v>
      </c>
      <c r="C714" s="76">
        <v>404000000</v>
      </c>
      <c r="D714" s="76">
        <v>404020000</v>
      </c>
      <c r="E714" s="76">
        <v>404020000</v>
      </c>
      <c r="F714" s="77">
        <v>404020200</v>
      </c>
      <c r="G714" s="6">
        <v>925</v>
      </c>
      <c r="H714" s="6">
        <v>7</v>
      </c>
      <c r="I714" s="77">
        <v>9</v>
      </c>
      <c r="J714" s="4" t="s">
        <v>26</v>
      </c>
      <c r="K714" s="6">
        <v>600</v>
      </c>
      <c r="L714" s="6"/>
      <c r="M714" s="6">
        <v>925808001</v>
      </c>
      <c r="N714" s="77" t="s">
        <v>30</v>
      </c>
      <c r="O714" s="6" t="s">
        <v>28</v>
      </c>
      <c r="P714" s="6" t="s">
        <v>4</v>
      </c>
      <c r="Q714" s="6" t="s">
        <v>27</v>
      </c>
      <c r="R714" s="6" t="s">
        <v>2</v>
      </c>
      <c r="S714" s="6">
        <v>600</v>
      </c>
      <c r="T714" s="6" t="s">
        <v>29</v>
      </c>
      <c r="U714" s="74">
        <v>404020200</v>
      </c>
      <c r="V714" s="72" t="s">
        <v>28</v>
      </c>
      <c r="W714" s="72" t="s">
        <v>4</v>
      </c>
      <c r="X714" s="72" t="s">
        <v>27</v>
      </c>
      <c r="Y714" s="72" t="s">
        <v>2</v>
      </c>
      <c r="Z714" s="73">
        <v>925</v>
      </c>
      <c r="AA714" s="41">
        <v>7</v>
      </c>
      <c r="AB714" s="41">
        <v>9</v>
      </c>
      <c r="AC714" s="42" t="s">
        <v>26</v>
      </c>
      <c r="AD714" s="73">
        <v>600</v>
      </c>
      <c r="AE714" s="43"/>
      <c r="AF714" s="44"/>
      <c r="AG714" s="45">
        <v>4894.8</v>
      </c>
      <c r="AH714" s="44"/>
      <c r="AI714" s="45">
        <v>4865.1000000000004</v>
      </c>
      <c r="AJ714" s="45">
        <v>5104.7</v>
      </c>
      <c r="AK714" s="45">
        <v>5355.6</v>
      </c>
      <c r="AL714" s="7">
        <v>600</v>
      </c>
      <c r="AM714" s="8"/>
    </row>
    <row r="715" spans="1:39" ht="63.75" customHeight="1" x14ac:dyDescent="0.2">
      <c r="A715" s="5"/>
      <c r="B715" s="94">
        <v>405000000</v>
      </c>
      <c r="C715" s="94"/>
      <c r="D715" s="94"/>
      <c r="E715" s="94"/>
      <c r="F715" s="94"/>
      <c r="G715" s="26">
        <v>925</v>
      </c>
      <c r="H715" s="95"/>
      <c r="I715" s="95"/>
      <c r="J715" s="95"/>
      <c r="K715" s="95"/>
      <c r="L715" s="95"/>
      <c r="M715" s="95"/>
      <c r="N715" s="27" t="s">
        <v>6</v>
      </c>
      <c r="O715" s="6" t="s">
        <v>5</v>
      </c>
      <c r="P715" s="6" t="s">
        <v>4</v>
      </c>
      <c r="Q715" s="6" t="s">
        <v>3</v>
      </c>
      <c r="R715" s="6" t="s">
        <v>2</v>
      </c>
      <c r="S715" s="6">
        <v>0</v>
      </c>
      <c r="T715" s="28"/>
      <c r="U715" s="37" t="s">
        <v>25</v>
      </c>
      <c r="V715" s="60" t="s">
        <v>24</v>
      </c>
      <c r="W715" s="60" t="s">
        <v>22</v>
      </c>
      <c r="X715" s="60" t="s">
        <v>22</v>
      </c>
      <c r="Y715" s="60" t="s">
        <v>22</v>
      </c>
      <c r="Z715" s="38" t="s">
        <v>22</v>
      </c>
      <c r="AA715" s="39" t="s">
        <v>22</v>
      </c>
      <c r="AB715" s="39" t="s">
        <v>22</v>
      </c>
      <c r="AC715" s="40" t="s">
        <v>22</v>
      </c>
      <c r="AD715" s="38" t="s">
        <v>22</v>
      </c>
      <c r="AE715" s="96"/>
      <c r="AF715" s="97"/>
      <c r="AG715" s="34">
        <v>3909386.7</v>
      </c>
      <c r="AH715" s="35"/>
      <c r="AI715" s="36">
        <f>4028624.6+400100.1</f>
        <v>4428724.7</v>
      </c>
      <c r="AJ715" s="36">
        <f>4032105.7+283874.2</f>
        <v>4315979.9000000004</v>
      </c>
      <c r="AK715" s="34">
        <f>4031075.3+283874.2</f>
        <v>4314949.5</v>
      </c>
      <c r="AL715" s="10" t="s">
        <v>22</v>
      </c>
      <c r="AM715" s="8"/>
    </row>
    <row r="716" spans="1:39" ht="339.75" customHeight="1" x14ac:dyDescent="0.2">
      <c r="A716" s="5"/>
      <c r="B716" s="94">
        <v>405010000</v>
      </c>
      <c r="C716" s="94"/>
      <c r="D716" s="94"/>
      <c r="E716" s="94"/>
      <c r="F716" s="94"/>
      <c r="G716" s="26">
        <v>925</v>
      </c>
      <c r="H716" s="95"/>
      <c r="I716" s="95"/>
      <c r="J716" s="95"/>
      <c r="K716" s="95"/>
      <c r="L716" s="95"/>
      <c r="M716" s="95"/>
      <c r="N716" s="27" t="s">
        <v>6</v>
      </c>
      <c r="O716" s="6" t="s">
        <v>5</v>
      </c>
      <c r="P716" s="6" t="s">
        <v>4</v>
      </c>
      <c r="Q716" s="6" t="s">
        <v>3</v>
      </c>
      <c r="R716" s="6" t="s">
        <v>2</v>
      </c>
      <c r="S716" s="6">
        <v>0</v>
      </c>
      <c r="T716" s="28"/>
      <c r="U716" s="37" t="s">
        <v>23</v>
      </c>
      <c r="V716" s="60" t="s">
        <v>6</v>
      </c>
      <c r="W716" s="60" t="s">
        <v>22</v>
      </c>
      <c r="X716" s="60" t="s">
        <v>22</v>
      </c>
      <c r="Y716" s="60" t="s">
        <v>22</v>
      </c>
      <c r="Z716" s="38" t="s">
        <v>22</v>
      </c>
      <c r="AA716" s="39" t="s">
        <v>22</v>
      </c>
      <c r="AB716" s="39" t="s">
        <v>22</v>
      </c>
      <c r="AC716" s="40" t="s">
        <v>22</v>
      </c>
      <c r="AD716" s="38" t="s">
        <v>22</v>
      </c>
      <c r="AE716" s="96"/>
      <c r="AF716" s="97"/>
      <c r="AG716" s="34">
        <v>3909386.7</v>
      </c>
      <c r="AH716" s="35"/>
      <c r="AI716" s="36">
        <f>4028624.6+400100.1</f>
        <v>4428724.7</v>
      </c>
      <c r="AJ716" s="36">
        <f>4032105.7+283874.2</f>
        <v>4315979.9000000004</v>
      </c>
      <c r="AK716" s="34">
        <f>4031075.3+283874.2</f>
        <v>4314949.5</v>
      </c>
      <c r="AL716" s="10" t="s">
        <v>22</v>
      </c>
      <c r="AM716" s="8"/>
    </row>
    <row r="717" spans="1:39" ht="37.5" customHeight="1" x14ac:dyDescent="0.2">
      <c r="A717" s="5"/>
      <c r="B717" s="76">
        <v>400000000</v>
      </c>
      <c r="C717" s="76">
        <v>405000000</v>
      </c>
      <c r="D717" s="76">
        <v>405010000</v>
      </c>
      <c r="E717" s="76">
        <v>405010000</v>
      </c>
      <c r="F717" s="77">
        <v>405010000</v>
      </c>
      <c r="G717" s="6">
        <v>925</v>
      </c>
      <c r="H717" s="6">
        <v>7</v>
      </c>
      <c r="I717" s="77">
        <v>1</v>
      </c>
      <c r="J717" s="4" t="s">
        <v>19</v>
      </c>
      <c r="K717" s="6">
        <v>600</v>
      </c>
      <c r="L717" s="6"/>
      <c r="M717" s="6">
        <v>925203002</v>
      </c>
      <c r="N717" s="77" t="s">
        <v>6</v>
      </c>
      <c r="O717" s="6" t="s">
        <v>14</v>
      </c>
      <c r="P717" s="6" t="s">
        <v>4</v>
      </c>
      <c r="Q717" s="6" t="s">
        <v>21</v>
      </c>
      <c r="R717" s="6" t="s">
        <v>2</v>
      </c>
      <c r="S717" s="6">
        <v>600</v>
      </c>
      <c r="T717" s="6" t="s">
        <v>20</v>
      </c>
      <c r="U717" s="98">
        <v>405010000</v>
      </c>
      <c r="V717" s="93" t="s">
        <v>14</v>
      </c>
      <c r="W717" s="93" t="s">
        <v>4</v>
      </c>
      <c r="X717" s="93" t="s">
        <v>21</v>
      </c>
      <c r="Y717" s="93" t="s">
        <v>2</v>
      </c>
      <c r="Z717" s="80">
        <v>925</v>
      </c>
      <c r="AA717" s="41">
        <v>7</v>
      </c>
      <c r="AB717" s="41">
        <v>1</v>
      </c>
      <c r="AC717" s="42" t="s">
        <v>19</v>
      </c>
      <c r="AD717" s="73">
        <v>600</v>
      </c>
      <c r="AE717" s="43"/>
      <c r="AF717" s="44"/>
      <c r="AG717" s="45">
        <v>1374424.9</v>
      </c>
      <c r="AH717" s="44"/>
      <c r="AI717" s="45">
        <f>1395827.8+128192.7+2402.3</f>
        <v>1526422.8</v>
      </c>
      <c r="AJ717" s="45">
        <f>1399443.5+88082.1+2402.3</f>
        <v>1489927.9000000001</v>
      </c>
      <c r="AK717" s="45">
        <f>1399443.5+88082.1+2402.3</f>
        <v>1489927.9000000001</v>
      </c>
      <c r="AL717" s="7">
        <v>600</v>
      </c>
      <c r="AM717" s="8"/>
    </row>
    <row r="718" spans="1:39" ht="29.25" customHeight="1" x14ac:dyDescent="0.2">
      <c r="A718" s="5"/>
      <c r="B718" s="76">
        <v>400000000</v>
      </c>
      <c r="C718" s="76">
        <v>405000000</v>
      </c>
      <c r="D718" s="76">
        <v>405010000</v>
      </c>
      <c r="E718" s="76">
        <v>405010000</v>
      </c>
      <c r="F718" s="77">
        <v>405010000</v>
      </c>
      <c r="G718" s="6">
        <v>925</v>
      </c>
      <c r="H718" s="6">
        <v>7</v>
      </c>
      <c r="I718" s="77">
        <v>2</v>
      </c>
      <c r="J718" s="4" t="s">
        <v>19</v>
      </c>
      <c r="K718" s="6">
        <v>600</v>
      </c>
      <c r="L718" s="6"/>
      <c r="M718" s="6">
        <v>925203002</v>
      </c>
      <c r="N718" s="77" t="s">
        <v>6</v>
      </c>
      <c r="O718" s="6" t="s">
        <v>14</v>
      </c>
      <c r="P718" s="6" t="s">
        <v>4</v>
      </c>
      <c r="Q718" s="6" t="s">
        <v>21</v>
      </c>
      <c r="R718" s="6" t="s">
        <v>2</v>
      </c>
      <c r="S718" s="6">
        <v>600</v>
      </c>
      <c r="T718" s="6" t="s">
        <v>20</v>
      </c>
      <c r="U718" s="98"/>
      <c r="V718" s="93"/>
      <c r="W718" s="93"/>
      <c r="X718" s="93"/>
      <c r="Y718" s="93"/>
      <c r="Z718" s="80"/>
      <c r="AA718" s="41">
        <v>7</v>
      </c>
      <c r="AB718" s="41">
        <v>2</v>
      </c>
      <c r="AC718" s="42" t="s">
        <v>19</v>
      </c>
      <c r="AD718" s="73">
        <v>600</v>
      </c>
      <c r="AE718" s="43"/>
      <c r="AF718" s="44"/>
      <c r="AG718" s="45">
        <v>2338812.1</v>
      </c>
      <c r="AH718" s="44"/>
      <c r="AI718" s="45">
        <f>2484552.8+264784.9</f>
        <v>2749337.6999999997</v>
      </c>
      <c r="AJ718" s="45">
        <f>2483829.8+188669.6</f>
        <v>2672499.4</v>
      </c>
      <c r="AK718" s="45">
        <f>2482909.5+188669.6</f>
        <v>2671579.1</v>
      </c>
      <c r="AL718" s="7">
        <v>600</v>
      </c>
      <c r="AM718" s="8"/>
    </row>
    <row r="719" spans="1:39" ht="33" customHeight="1" x14ac:dyDescent="0.2">
      <c r="A719" s="5"/>
      <c r="B719" s="76">
        <v>400000000</v>
      </c>
      <c r="C719" s="76">
        <v>405000000</v>
      </c>
      <c r="D719" s="76">
        <v>405010000</v>
      </c>
      <c r="E719" s="76">
        <v>405010000</v>
      </c>
      <c r="F719" s="77">
        <v>405010000</v>
      </c>
      <c r="G719" s="6">
        <v>925</v>
      </c>
      <c r="H719" s="6">
        <v>7</v>
      </c>
      <c r="I719" s="77">
        <v>3</v>
      </c>
      <c r="J719" s="4" t="s">
        <v>19</v>
      </c>
      <c r="K719" s="6">
        <v>600</v>
      </c>
      <c r="L719" s="6"/>
      <c r="M719" s="6">
        <v>925203002</v>
      </c>
      <c r="N719" s="77" t="s">
        <v>6</v>
      </c>
      <c r="O719" s="6" t="s">
        <v>14</v>
      </c>
      <c r="P719" s="6" t="s">
        <v>4</v>
      </c>
      <c r="Q719" s="6" t="s">
        <v>21</v>
      </c>
      <c r="R719" s="6" t="s">
        <v>2</v>
      </c>
      <c r="S719" s="6">
        <v>600</v>
      </c>
      <c r="T719" s="6" t="s">
        <v>20</v>
      </c>
      <c r="U719" s="98"/>
      <c r="V719" s="93"/>
      <c r="W719" s="93"/>
      <c r="X719" s="93"/>
      <c r="Y719" s="93"/>
      <c r="Z719" s="80"/>
      <c r="AA719" s="41">
        <v>7</v>
      </c>
      <c r="AB719" s="41">
        <v>3</v>
      </c>
      <c r="AC719" s="42" t="s">
        <v>19</v>
      </c>
      <c r="AD719" s="73">
        <v>600</v>
      </c>
      <c r="AE719" s="43"/>
      <c r="AF719" s="44"/>
      <c r="AG719" s="45">
        <v>97074.7</v>
      </c>
      <c r="AH719" s="44"/>
      <c r="AI719" s="45">
        <f>33301.2+4720.2</f>
        <v>38021.399999999994</v>
      </c>
      <c r="AJ719" s="45">
        <f>33301.2+4720.2</f>
        <v>38021.399999999994</v>
      </c>
      <c r="AK719" s="45">
        <f>33301.2+4720.2</f>
        <v>38021.399999999994</v>
      </c>
      <c r="AL719" s="7">
        <v>600</v>
      </c>
      <c r="AM719" s="8"/>
    </row>
    <row r="720" spans="1:39" ht="95.25" customHeight="1" x14ac:dyDescent="0.2">
      <c r="A720" s="5"/>
      <c r="B720" s="76">
        <v>400000000</v>
      </c>
      <c r="C720" s="76">
        <v>405000000</v>
      </c>
      <c r="D720" s="76">
        <v>405010000</v>
      </c>
      <c r="E720" s="76">
        <v>405010000</v>
      </c>
      <c r="F720" s="77">
        <v>405010000</v>
      </c>
      <c r="G720" s="6">
        <v>925</v>
      </c>
      <c r="H720" s="6">
        <v>7</v>
      </c>
      <c r="I720" s="77">
        <v>9</v>
      </c>
      <c r="J720" s="4" t="s">
        <v>15</v>
      </c>
      <c r="K720" s="6">
        <v>600</v>
      </c>
      <c r="L720" s="6"/>
      <c r="M720" s="6">
        <v>925152034</v>
      </c>
      <c r="N720" s="77" t="s">
        <v>6</v>
      </c>
      <c r="O720" s="6" t="s">
        <v>17</v>
      </c>
      <c r="P720" s="6" t="s">
        <v>4</v>
      </c>
      <c r="Q720" s="6" t="s">
        <v>16</v>
      </c>
      <c r="R720" s="6" t="s">
        <v>2</v>
      </c>
      <c r="S720" s="6">
        <v>600</v>
      </c>
      <c r="T720" s="6" t="s">
        <v>18</v>
      </c>
      <c r="U720" s="74">
        <v>405010000</v>
      </c>
      <c r="V720" s="72" t="s">
        <v>17</v>
      </c>
      <c r="W720" s="72" t="s">
        <v>4</v>
      </c>
      <c r="X720" s="72" t="s">
        <v>16</v>
      </c>
      <c r="Y720" s="72" t="s">
        <v>2</v>
      </c>
      <c r="Z720" s="73">
        <v>925</v>
      </c>
      <c r="AA720" s="41">
        <v>7</v>
      </c>
      <c r="AB720" s="41">
        <v>9</v>
      </c>
      <c r="AC720" s="42" t="s">
        <v>15</v>
      </c>
      <c r="AD720" s="73">
        <v>600</v>
      </c>
      <c r="AE720" s="43"/>
      <c r="AF720" s="44"/>
      <c r="AG720" s="45">
        <v>25878.9</v>
      </c>
      <c r="AH720" s="44"/>
      <c r="AI720" s="45">
        <v>19288.3</v>
      </c>
      <c r="AJ720" s="45">
        <v>19876.7</v>
      </c>
      <c r="AK720" s="45">
        <v>19766.599999999999</v>
      </c>
      <c r="AL720" s="7">
        <v>600</v>
      </c>
      <c r="AM720" s="8"/>
    </row>
    <row r="721" spans="1:39" ht="39" customHeight="1" x14ac:dyDescent="0.2">
      <c r="A721" s="5"/>
      <c r="B721" s="76">
        <v>400000000</v>
      </c>
      <c r="C721" s="76">
        <v>405000000</v>
      </c>
      <c r="D721" s="76">
        <v>405010000</v>
      </c>
      <c r="E721" s="76">
        <v>405010000</v>
      </c>
      <c r="F721" s="77">
        <v>405010000</v>
      </c>
      <c r="G721" s="6">
        <v>925</v>
      </c>
      <c r="H721" s="6">
        <v>7</v>
      </c>
      <c r="I721" s="77">
        <v>9</v>
      </c>
      <c r="J721" s="4" t="s">
        <v>11</v>
      </c>
      <c r="K721" s="6">
        <v>100</v>
      </c>
      <c r="L721" s="6"/>
      <c r="M721" s="6">
        <v>925439001</v>
      </c>
      <c r="N721" s="77" t="s">
        <v>6</v>
      </c>
      <c r="O721" s="6" t="s">
        <v>14</v>
      </c>
      <c r="P721" s="6" t="s">
        <v>4</v>
      </c>
      <c r="Q721" s="6" t="s">
        <v>13</v>
      </c>
      <c r="R721" s="6" t="s">
        <v>2</v>
      </c>
      <c r="S721" s="6">
        <v>100</v>
      </c>
      <c r="T721" s="6" t="s">
        <v>12</v>
      </c>
      <c r="U721" s="98">
        <v>405010000</v>
      </c>
      <c r="V721" s="93" t="s">
        <v>14</v>
      </c>
      <c r="W721" s="93" t="s">
        <v>4</v>
      </c>
      <c r="X721" s="93" t="s">
        <v>13</v>
      </c>
      <c r="Y721" s="93" t="s">
        <v>2</v>
      </c>
      <c r="Z721" s="80">
        <v>925</v>
      </c>
      <c r="AA721" s="41">
        <v>7</v>
      </c>
      <c r="AB721" s="41">
        <v>9</v>
      </c>
      <c r="AC721" s="42" t="s">
        <v>11</v>
      </c>
      <c r="AD721" s="73">
        <v>100</v>
      </c>
      <c r="AE721" s="43"/>
      <c r="AF721" s="44"/>
      <c r="AG721" s="45">
        <v>13108.4</v>
      </c>
      <c r="AH721" s="44"/>
      <c r="AI721" s="45">
        <v>33980</v>
      </c>
      <c r="AJ721" s="45">
        <v>33980</v>
      </c>
      <c r="AK721" s="45">
        <v>33980</v>
      </c>
      <c r="AL721" s="7">
        <v>600</v>
      </c>
      <c r="AM721" s="8"/>
    </row>
    <row r="722" spans="1:39" ht="56.25" customHeight="1" x14ac:dyDescent="0.2">
      <c r="A722" s="5"/>
      <c r="B722" s="76">
        <v>400000000</v>
      </c>
      <c r="C722" s="76">
        <v>405000000</v>
      </c>
      <c r="D722" s="76">
        <v>405010000</v>
      </c>
      <c r="E722" s="76">
        <v>405010000</v>
      </c>
      <c r="F722" s="77">
        <v>405010000</v>
      </c>
      <c r="G722" s="6">
        <v>925</v>
      </c>
      <c r="H722" s="6">
        <v>7</v>
      </c>
      <c r="I722" s="77">
        <v>9</v>
      </c>
      <c r="J722" s="4" t="s">
        <v>11</v>
      </c>
      <c r="K722" s="6">
        <v>200</v>
      </c>
      <c r="L722" s="6"/>
      <c r="M722" s="6">
        <v>925439002</v>
      </c>
      <c r="N722" s="77" t="s">
        <v>6</v>
      </c>
      <c r="O722" s="6" t="s">
        <v>14</v>
      </c>
      <c r="P722" s="6" t="s">
        <v>4</v>
      </c>
      <c r="Q722" s="6" t="s">
        <v>13</v>
      </c>
      <c r="R722" s="6" t="s">
        <v>2</v>
      </c>
      <c r="S722" s="6">
        <v>200</v>
      </c>
      <c r="T722" s="6" t="s">
        <v>12</v>
      </c>
      <c r="U722" s="98"/>
      <c r="V722" s="93"/>
      <c r="W722" s="93"/>
      <c r="X722" s="93"/>
      <c r="Y722" s="93"/>
      <c r="Z722" s="80"/>
      <c r="AA722" s="41">
        <v>7</v>
      </c>
      <c r="AB722" s="41">
        <v>9</v>
      </c>
      <c r="AC722" s="42" t="s">
        <v>11</v>
      </c>
      <c r="AD722" s="73">
        <v>200</v>
      </c>
      <c r="AE722" s="43"/>
      <c r="AF722" s="44"/>
      <c r="AG722" s="45">
        <v>2002.3</v>
      </c>
      <c r="AH722" s="44"/>
      <c r="AI722" s="45">
        <v>4962.8</v>
      </c>
      <c r="AJ722" s="45">
        <v>4962.8</v>
      </c>
      <c r="AK722" s="45">
        <v>4962.8</v>
      </c>
      <c r="AL722" s="7">
        <v>600</v>
      </c>
      <c r="AM722" s="8"/>
    </row>
    <row r="723" spans="1:39" ht="99.75" customHeight="1" x14ac:dyDescent="0.2">
      <c r="A723" s="5"/>
      <c r="B723" s="76">
        <v>400000000</v>
      </c>
      <c r="C723" s="76">
        <v>405000000</v>
      </c>
      <c r="D723" s="76">
        <v>405010000</v>
      </c>
      <c r="E723" s="76">
        <v>405010000</v>
      </c>
      <c r="F723" s="77">
        <v>405010000</v>
      </c>
      <c r="G723" s="6">
        <v>925</v>
      </c>
      <c r="H723" s="6">
        <v>10</v>
      </c>
      <c r="I723" s="77">
        <v>4</v>
      </c>
      <c r="J723" s="4" t="s">
        <v>7</v>
      </c>
      <c r="K723" s="6">
        <v>200</v>
      </c>
      <c r="L723" s="6"/>
      <c r="M723" s="6">
        <v>925755002</v>
      </c>
      <c r="N723" s="77" t="s">
        <v>6</v>
      </c>
      <c r="O723" s="6" t="s">
        <v>5</v>
      </c>
      <c r="P723" s="6" t="s">
        <v>4</v>
      </c>
      <c r="Q723" s="6" t="s">
        <v>9</v>
      </c>
      <c r="R723" s="6" t="s">
        <v>2</v>
      </c>
      <c r="S723" s="6">
        <v>200</v>
      </c>
      <c r="T723" s="6" t="s">
        <v>10</v>
      </c>
      <c r="U723" s="74">
        <v>405010000</v>
      </c>
      <c r="V723" s="72" t="s">
        <v>5</v>
      </c>
      <c r="W723" s="72" t="s">
        <v>4</v>
      </c>
      <c r="X723" s="72" t="s">
        <v>9</v>
      </c>
      <c r="Y723" s="72" t="s">
        <v>2</v>
      </c>
      <c r="Z723" s="73">
        <v>925</v>
      </c>
      <c r="AA723" s="41">
        <v>10</v>
      </c>
      <c r="AB723" s="41">
        <v>4</v>
      </c>
      <c r="AC723" s="42" t="s">
        <v>7</v>
      </c>
      <c r="AD723" s="73">
        <v>200</v>
      </c>
      <c r="AE723" s="43"/>
      <c r="AF723" s="44"/>
      <c r="AG723" s="45">
        <v>871.3</v>
      </c>
      <c r="AH723" s="44"/>
      <c r="AI723" s="45">
        <v>850.6</v>
      </c>
      <c r="AJ723" s="45">
        <v>1512.7</v>
      </c>
      <c r="AK723" s="45">
        <v>1512.7</v>
      </c>
      <c r="AL723" s="7">
        <v>600</v>
      </c>
      <c r="AM723" s="8"/>
    </row>
    <row r="724" spans="1:39" ht="98.25" customHeight="1" x14ac:dyDescent="0.2">
      <c r="A724" s="5"/>
      <c r="B724" s="76">
        <v>400000000</v>
      </c>
      <c r="C724" s="76">
        <v>405000000</v>
      </c>
      <c r="D724" s="76">
        <v>405010000</v>
      </c>
      <c r="E724" s="76">
        <v>405010000</v>
      </c>
      <c r="F724" s="77">
        <v>405010000</v>
      </c>
      <c r="G724" s="6">
        <v>925</v>
      </c>
      <c r="H724" s="6">
        <v>10</v>
      </c>
      <c r="I724" s="77">
        <v>4</v>
      </c>
      <c r="J724" s="4" t="s">
        <v>7</v>
      </c>
      <c r="K724" s="6">
        <v>300</v>
      </c>
      <c r="L724" s="6"/>
      <c r="M724" s="6">
        <v>925755001</v>
      </c>
      <c r="N724" s="77" t="s">
        <v>6</v>
      </c>
      <c r="O724" s="6" t="s">
        <v>5</v>
      </c>
      <c r="P724" s="6" t="s">
        <v>4</v>
      </c>
      <c r="Q724" s="6" t="s">
        <v>3</v>
      </c>
      <c r="R724" s="6" t="s">
        <v>2</v>
      </c>
      <c r="S724" s="6">
        <v>300</v>
      </c>
      <c r="T724" s="6" t="s">
        <v>8</v>
      </c>
      <c r="U724" s="74">
        <v>405010000</v>
      </c>
      <c r="V724" s="72" t="s">
        <v>5</v>
      </c>
      <c r="W724" s="72" t="s">
        <v>4</v>
      </c>
      <c r="X724" s="72" t="s">
        <v>3</v>
      </c>
      <c r="Y724" s="72" t="s">
        <v>2</v>
      </c>
      <c r="Z724" s="73">
        <v>925</v>
      </c>
      <c r="AA724" s="41">
        <v>10</v>
      </c>
      <c r="AB724" s="41">
        <v>4</v>
      </c>
      <c r="AC724" s="42" t="s">
        <v>7</v>
      </c>
      <c r="AD724" s="73">
        <v>300</v>
      </c>
      <c r="AE724" s="43"/>
      <c r="AF724" s="44"/>
      <c r="AG724" s="45">
        <v>57214.1</v>
      </c>
      <c r="AH724" s="44"/>
      <c r="AI724" s="45">
        <v>55861.1</v>
      </c>
      <c r="AJ724" s="45">
        <v>55199</v>
      </c>
      <c r="AK724" s="45">
        <v>55199</v>
      </c>
      <c r="AL724" s="7">
        <v>600</v>
      </c>
      <c r="AM724" s="8"/>
    </row>
    <row r="725" spans="1:39" ht="409.5" hidden="1" customHeight="1" x14ac:dyDescent="0.2">
      <c r="A725" s="11"/>
      <c r="B725" s="29"/>
      <c r="C725" s="29"/>
      <c r="D725" s="29"/>
      <c r="E725" s="29"/>
      <c r="F725" s="29"/>
      <c r="G725" s="6">
        <v>925</v>
      </c>
      <c r="H725" s="15"/>
      <c r="I725" s="29"/>
      <c r="J725" s="15"/>
      <c r="K725" s="15"/>
      <c r="L725" s="15"/>
      <c r="M725" s="6"/>
      <c r="N725" s="29" t="s">
        <v>6</v>
      </c>
      <c r="O725" s="15" t="s">
        <v>5</v>
      </c>
      <c r="P725" s="6" t="s">
        <v>4</v>
      </c>
      <c r="Q725" s="6" t="s">
        <v>3</v>
      </c>
      <c r="R725" s="6" t="s">
        <v>2</v>
      </c>
      <c r="S725" s="6">
        <v>0</v>
      </c>
      <c r="T725" s="30"/>
      <c r="U725" s="51">
        <v>405010000</v>
      </c>
      <c r="V725" s="70" t="s">
        <v>5</v>
      </c>
      <c r="W725" s="70" t="s">
        <v>4</v>
      </c>
      <c r="X725" s="70" t="s">
        <v>3</v>
      </c>
      <c r="Y725" s="70" t="s">
        <v>2</v>
      </c>
      <c r="Z725" s="51">
        <v>925</v>
      </c>
      <c r="AA725" s="51">
        <v>0</v>
      </c>
      <c r="AB725" s="51">
        <v>0</v>
      </c>
      <c r="AC725" s="51" t="s">
        <v>1</v>
      </c>
      <c r="AD725" s="51">
        <v>0</v>
      </c>
      <c r="AE725" s="52"/>
      <c r="AF725" s="53"/>
      <c r="AG725" s="54">
        <v>21684960.100000001</v>
      </c>
      <c r="AH725" s="54"/>
      <c r="AI725" s="54">
        <v>36274313.399999999</v>
      </c>
      <c r="AJ725" s="54">
        <v>27378901.300000001</v>
      </c>
      <c r="AK725" s="54">
        <v>25243808.199999999</v>
      </c>
      <c r="AL725" s="31">
        <v>0</v>
      </c>
      <c r="AM725" s="11"/>
    </row>
    <row r="726" spans="1:39" ht="12.75" customHeight="1" x14ac:dyDescent="0.2">
      <c r="A726" s="14"/>
      <c r="B726" s="32"/>
      <c r="C726" s="32"/>
      <c r="D726" s="32"/>
      <c r="E726" s="32"/>
      <c r="F726" s="32"/>
      <c r="G726" s="32"/>
      <c r="H726" s="32"/>
      <c r="I726" s="32"/>
      <c r="J726" s="32"/>
      <c r="K726" s="32"/>
      <c r="L726" s="32"/>
      <c r="M726" s="32"/>
      <c r="N726" s="32"/>
      <c r="O726" s="32"/>
      <c r="P726" s="32"/>
      <c r="Q726" s="32"/>
      <c r="R726" s="32"/>
      <c r="S726" s="32"/>
      <c r="T726" s="32"/>
      <c r="U726" s="55"/>
      <c r="V726" s="61" t="s">
        <v>0</v>
      </c>
      <c r="W726" s="61"/>
      <c r="X726" s="61"/>
      <c r="Y726" s="61"/>
      <c r="Z726" s="55"/>
      <c r="AA726" s="55"/>
      <c r="AB726" s="55"/>
      <c r="AC726" s="55"/>
      <c r="AD726" s="55"/>
      <c r="AE726" s="56"/>
      <c r="AF726" s="57">
        <v>0</v>
      </c>
      <c r="AG726" s="34">
        <v>21684960.100000001</v>
      </c>
      <c r="AH726" s="35"/>
      <c r="AI726" s="36">
        <v>39498252.5</v>
      </c>
      <c r="AJ726" s="36">
        <v>28282096.699999999</v>
      </c>
      <c r="AK726" s="34">
        <v>26371367.5</v>
      </c>
      <c r="AL726" s="33"/>
      <c r="AM726" s="14"/>
    </row>
  </sheetData>
  <mergeCells count="692">
    <mergeCell ref="AE11:AF11"/>
    <mergeCell ref="AE155:AF155"/>
    <mergeCell ref="AE258:AF258"/>
    <mergeCell ref="AE267:AF267"/>
    <mergeCell ref="AE291:AF291"/>
    <mergeCell ref="AE359:AF359"/>
    <mergeCell ref="Y286:Y287"/>
    <mergeCell ref="Z286:Z287"/>
    <mergeCell ref="AA286:AA287"/>
    <mergeCell ref="AB286:AB287"/>
    <mergeCell ref="Z198:Z199"/>
    <mergeCell ref="Y346:Y347"/>
    <mergeCell ref="Y353:Y354"/>
    <mergeCell ref="Y179:Y180"/>
    <mergeCell ref="Y182:Y184"/>
    <mergeCell ref="Y187:Y188"/>
    <mergeCell ref="Y216:Y217"/>
    <mergeCell ref="Y226:Y228"/>
    <mergeCell ref="Y236:Y238"/>
    <mergeCell ref="Y198:Y199"/>
    <mergeCell ref="Z261:Z262"/>
    <mergeCell ref="Z268:Z269"/>
    <mergeCell ref="Z216:Z217"/>
    <mergeCell ref="Z226:Z228"/>
    <mergeCell ref="U717:U719"/>
    <mergeCell ref="U649:U651"/>
    <mergeCell ref="U489:U490"/>
    <mergeCell ref="U492:U493"/>
    <mergeCell ref="U494:U496"/>
    <mergeCell ref="U497:U498"/>
    <mergeCell ref="U499:U500"/>
    <mergeCell ref="U501:U502"/>
    <mergeCell ref="U503:U504"/>
    <mergeCell ref="U506:U507"/>
    <mergeCell ref="U509:U510"/>
    <mergeCell ref="U689:U690"/>
    <mergeCell ref="U554:U556"/>
    <mergeCell ref="U563:U564"/>
    <mergeCell ref="U595:U596"/>
    <mergeCell ref="U636:U637"/>
    <mergeCell ref="U454:U457"/>
    <mergeCell ref="U460:U461"/>
    <mergeCell ref="U463:U464"/>
    <mergeCell ref="U466:U467"/>
    <mergeCell ref="U468:U470"/>
    <mergeCell ref="U474:U475"/>
    <mergeCell ref="U476:U477"/>
    <mergeCell ref="U478:U479"/>
    <mergeCell ref="U346:U347"/>
    <mergeCell ref="U353:U354"/>
    <mergeCell ref="U395:U396"/>
    <mergeCell ref="U399:U400"/>
    <mergeCell ref="U403:U404"/>
    <mergeCell ref="U407:U408"/>
    <mergeCell ref="U410:U411"/>
    <mergeCell ref="U426:U427"/>
    <mergeCell ref="U438:U439"/>
    <mergeCell ref="U261:U262"/>
    <mergeCell ref="U268:U269"/>
    <mergeCell ref="U292:U293"/>
    <mergeCell ref="U286:U287"/>
    <mergeCell ref="U721:U722"/>
    <mergeCell ref="U2:AK2"/>
    <mergeCell ref="U296:U297"/>
    <mergeCell ref="V296:V297"/>
    <mergeCell ref="Z296:Z297"/>
    <mergeCell ref="AA296:AA297"/>
    <mergeCell ref="AB296:AB297"/>
    <mergeCell ref="U299:U300"/>
    <mergeCell ref="V299:V300"/>
    <mergeCell ref="W299:W300"/>
    <mergeCell ref="X299:X300"/>
    <mergeCell ref="Y299:Y300"/>
    <mergeCell ref="Z299:Z300"/>
    <mergeCell ref="AA299:AA300"/>
    <mergeCell ref="AB299:AB300"/>
    <mergeCell ref="AC299:AC300"/>
    <mergeCell ref="U542:U544"/>
    <mergeCell ref="U546:U547"/>
    <mergeCell ref="U236:U238"/>
    <mergeCell ref="U239:U241"/>
    <mergeCell ref="U248:U250"/>
    <mergeCell ref="U198:U199"/>
    <mergeCell ref="U156:U157"/>
    <mergeCell ref="U165:U167"/>
    <mergeCell ref="U169:U171"/>
    <mergeCell ref="U172:U173"/>
    <mergeCell ref="U179:U180"/>
    <mergeCell ref="U182:U184"/>
    <mergeCell ref="V717:V719"/>
    <mergeCell ref="V509:V510"/>
    <mergeCell ref="V542:V544"/>
    <mergeCell ref="V546:V547"/>
    <mergeCell ref="V460:V461"/>
    <mergeCell ref="V463:V464"/>
    <mergeCell ref="V466:V467"/>
    <mergeCell ref="V468:V470"/>
    <mergeCell ref="V474:V475"/>
    <mergeCell ref="V489:V490"/>
    <mergeCell ref="V492:V493"/>
    <mergeCell ref="V494:V496"/>
    <mergeCell ref="V346:V347"/>
    <mergeCell ref="V353:V354"/>
    <mergeCell ref="V261:V262"/>
    <mergeCell ref="V268:V269"/>
    <mergeCell ref="V721:V722"/>
    <mergeCell ref="U31:U32"/>
    <mergeCell ref="U36:U37"/>
    <mergeCell ref="U39:U40"/>
    <mergeCell ref="U72:U73"/>
    <mergeCell ref="U87:U88"/>
    <mergeCell ref="U107:U108"/>
    <mergeCell ref="U113:U114"/>
    <mergeCell ref="U115:U116"/>
    <mergeCell ref="U124:U125"/>
    <mergeCell ref="U187:U188"/>
    <mergeCell ref="U216:U217"/>
    <mergeCell ref="U226:U228"/>
    <mergeCell ref="V554:V556"/>
    <mergeCell ref="V563:V564"/>
    <mergeCell ref="V584:V586"/>
    <mergeCell ref="V595:V596"/>
    <mergeCell ref="V636:V637"/>
    <mergeCell ref="V689:V690"/>
    <mergeCell ref="V497:V498"/>
    <mergeCell ref="V499:V500"/>
    <mergeCell ref="V501:V502"/>
    <mergeCell ref="V503:V504"/>
    <mergeCell ref="V506:V507"/>
    <mergeCell ref="V292:V293"/>
    <mergeCell ref="V286:V287"/>
    <mergeCell ref="V426:V427"/>
    <mergeCell ref="V438:V439"/>
    <mergeCell ref="V454:V457"/>
    <mergeCell ref="V187:V188"/>
    <mergeCell ref="V216:V217"/>
    <mergeCell ref="V226:V228"/>
    <mergeCell ref="V236:V238"/>
    <mergeCell ref="V239:V241"/>
    <mergeCell ref="V248:V250"/>
    <mergeCell ref="V198:V199"/>
    <mergeCell ref="V156:V157"/>
    <mergeCell ref="V165:V167"/>
    <mergeCell ref="V169:V171"/>
    <mergeCell ref="V172:V173"/>
    <mergeCell ref="V179:V180"/>
    <mergeCell ref="V182:V184"/>
    <mergeCell ref="W689:W690"/>
    <mergeCell ref="W717:W719"/>
    <mergeCell ref="W721:W722"/>
    <mergeCell ref="W499:W500"/>
    <mergeCell ref="W501:W502"/>
    <mergeCell ref="W503:W504"/>
    <mergeCell ref="W506:W507"/>
    <mergeCell ref="W509:W510"/>
    <mergeCell ref="W563:W564"/>
    <mergeCell ref="W595:W596"/>
    <mergeCell ref="W636:W637"/>
    <mergeCell ref="W649:W651"/>
    <mergeCell ref="W463:W464"/>
    <mergeCell ref="W466:W467"/>
    <mergeCell ref="W468:W470"/>
    <mergeCell ref="W474:W475"/>
    <mergeCell ref="W489:W490"/>
    <mergeCell ref="W492:W493"/>
    <mergeCell ref="V31:V32"/>
    <mergeCell ref="V36:V37"/>
    <mergeCell ref="V39:V40"/>
    <mergeCell ref="V72:V73"/>
    <mergeCell ref="V87:V88"/>
    <mergeCell ref="V107:V108"/>
    <mergeCell ref="V113:V114"/>
    <mergeCell ref="V115:V116"/>
    <mergeCell ref="V124:V125"/>
    <mergeCell ref="W107:W108"/>
    <mergeCell ref="W113:W114"/>
    <mergeCell ref="W115:W116"/>
    <mergeCell ref="W124:W125"/>
    <mergeCell ref="W156:W157"/>
    <mergeCell ref="W165:W167"/>
    <mergeCell ref="W169:W171"/>
    <mergeCell ref="W172:W173"/>
    <mergeCell ref="X509:X510"/>
    <mergeCell ref="X392:X393"/>
    <mergeCell ref="X395:X396"/>
    <mergeCell ref="W286:W287"/>
    <mergeCell ref="W346:W347"/>
    <mergeCell ref="W353:W354"/>
    <mergeCell ref="W363:W364"/>
    <mergeCell ref="W239:W241"/>
    <mergeCell ref="W248:W250"/>
    <mergeCell ref="W198:W199"/>
    <mergeCell ref="W261:W262"/>
    <mergeCell ref="W268:W269"/>
    <mergeCell ref="W494:W496"/>
    <mergeCell ref="W497:W498"/>
    <mergeCell ref="W382:W383"/>
    <mergeCell ref="W392:W393"/>
    <mergeCell ref="X307:X308"/>
    <mergeCell ref="X317:X318"/>
    <mergeCell ref="W179:W180"/>
    <mergeCell ref="W182:W184"/>
    <mergeCell ref="W187:W188"/>
    <mergeCell ref="W216:W217"/>
    <mergeCell ref="W226:W228"/>
    <mergeCell ref="W236:W238"/>
    <mergeCell ref="X721:X722"/>
    <mergeCell ref="X636:X637"/>
    <mergeCell ref="X649:X651"/>
    <mergeCell ref="W395:W396"/>
    <mergeCell ref="W399:W400"/>
    <mergeCell ref="W403:W404"/>
    <mergeCell ref="W426:W427"/>
    <mergeCell ref="W438:W439"/>
    <mergeCell ref="W454:W457"/>
    <mergeCell ref="W460:W461"/>
    <mergeCell ref="X346:X347"/>
    <mergeCell ref="X353:X354"/>
    <mergeCell ref="X363:X364"/>
    <mergeCell ref="X689:X690"/>
    <mergeCell ref="X717:X719"/>
    <mergeCell ref="X466:X467"/>
    <mergeCell ref="X468:X470"/>
    <mergeCell ref="X474:X475"/>
    <mergeCell ref="X489:X490"/>
    <mergeCell ref="X492:X493"/>
    <mergeCell ref="X494:X496"/>
    <mergeCell ref="X497:X498"/>
    <mergeCell ref="X499:X500"/>
    <mergeCell ref="X382:X383"/>
    <mergeCell ref="X399:X400"/>
    <mergeCell ref="X403:X404"/>
    <mergeCell ref="X426:X427"/>
    <mergeCell ref="X438:X439"/>
    <mergeCell ref="X454:X457"/>
    <mergeCell ref="X460:X461"/>
    <mergeCell ref="X463:X464"/>
    <mergeCell ref="X248:X250"/>
    <mergeCell ref="X198:X199"/>
    <mergeCell ref="X261:X262"/>
    <mergeCell ref="X292:X293"/>
    <mergeCell ref="X302:X303"/>
    <mergeCell ref="X182:X184"/>
    <mergeCell ref="X187:X188"/>
    <mergeCell ref="X216:X217"/>
    <mergeCell ref="X226:X228"/>
    <mergeCell ref="X236:X238"/>
    <mergeCell ref="X239:X241"/>
    <mergeCell ref="X268:X269"/>
    <mergeCell ref="X286:X287"/>
    <mergeCell ref="Y649:Y651"/>
    <mergeCell ref="Y689:Y690"/>
    <mergeCell ref="Y717:Y719"/>
    <mergeCell ref="Y721:Y722"/>
    <mergeCell ref="X107:X108"/>
    <mergeCell ref="X113:X114"/>
    <mergeCell ref="X115:X116"/>
    <mergeCell ref="X124:X125"/>
    <mergeCell ref="X156:X157"/>
    <mergeCell ref="X165:X167"/>
    <mergeCell ref="X169:X171"/>
    <mergeCell ref="X172:X173"/>
    <mergeCell ref="X179:X180"/>
    <mergeCell ref="Y489:Y490"/>
    <mergeCell ref="Y492:Y493"/>
    <mergeCell ref="Y509:Y510"/>
    <mergeCell ref="Y512:Y513"/>
    <mergeCell ref="Y535:Y536"/>
    <mergeCell ref="Y542:Y544"/>
    <mergeCell ref="Y546:Y547"/>
    <mergeCell ref="Y426:Y427"/>
    <mergeCell ref="Y438:Y439"/>
    <mergeCell ref="Y454:Y457"/>
    <mergeCell ref="Y460:Y461"/>
    <mergeCell ref="Y463:Y464"/>
    <mergeCell ref="Y466:Y467"/>
    <mergeCell ref="Y468:Y470"/>
    <mergeCell ref="Y474:Y475"/>
    <mergeCell ref="Y395:Y396"/>
    <mergeCell ref="Y399:Y400"/>
    <mergeCell ref="Y403:Y404"/>
    <mergeCell ref="Y239:Y241"/>
    <mergeCell ref="Y248:Y250"/>
    <mergeCell ref="Y261:Y262"/>
    <mergeCell ref="Y268:Y269"/>
    <mergeCell ref="Y503:Y504"/>
    <mergeCell ref="Y506:Y507"/>
    <mergeCell ref="B709:F709"/>
    <mergeCell ref="H709:M709"/>
    <mergeCell ref="AE709:AF709"/>
    <mergeCell ref="B712:F712"/>
    <mergeCell ref="H712:M712"/>
    <mergeCell ref="AE712:AF712"/>
    <mergeCell ref="Y36:Y37"/>
    <mergeCell ref="Y39:Y40"/>
    <mergeCell ref="Y72:Y73"/>
    <mergeCell ref="Y87:Y88"/>
    <mergeCell ref="Y107:Y108"/>
    <mergeCell ref="Y156:Y157"/>
    <mergeCell ref="Y165:Y167"/>
    <mergeCell ref="Y169:Y171"/>
    <mergeCell ref="Y172:Y173"/>
    <mergeCell ref="B700:F700"/>
    <mergeCell ref="H700:M700"/>
    <mergeCell ref="AE700:AF700"/>
    <mergeCell ref="B704:F704"/>
    <mergeCell ref="H704:M704"/>
    <mergeCell ref="AE704:AF704"/>
    <mergeCell ref="B707:F707"/>
    <mergeCell ref="B691:F691"/>
    <mergeCell ref="H691:M691"/>
    <mergeCell ref="AE691:AF691"/>
    <mergeCell ref="B695:F695"/>
    <mergeCell ref="H695:M695"/>
    <mergeCell ref="AE695:AF695"/>
    <mergeCell ref="B698:F698"/>
    <mergeCell ref="H698:M698"/>
    <mergeCell ref="AE698:AF698"/>
    <mergeCell ref="B568:F568"/>
    <mergeCell ref="H568:M568"/>
    <mergeCell ref="AE568:AF568"/>
    <mergeCell ref="B571:F571"/>
    <mergeCell ref="H571:M571"/>
    <mergeCell ref="AE571:AF571"/>
    <mergeCell ref="B578:F578"/>
    <mergeCell ref="H578:M578"/>
    <mergeCell ref="AE578:AF578"/>
    <mergeCell ref="B576:F576"/>
    <mergeCell ref="H576:M576"/>
    <mergeCell ref="AE576:AF576"/>
    <mergeCell ref="B577:F577"/>
    <mergeCell ref="H577:M577"/>
    <mergeCell ref="AE577:AF577"/>
    <mergeCell ref="B540:F540"/>
    <mergeCell ref="H540:M540"/>
    <mergeCell ref="AE540:AF540"/>
    <mergeCell ref="B560:F560"/>
    <mergeCell ref="H560:M560"/>
    <mergeCell ref="AE560:AF560"/>
    <mergeCell ref="B566:F566"/>
    <mergeCell ref="H566:M566"/>
    <mergeCell ref="AE566:AF566"/>
    <mergeCell ref="Y554:Y556"/>
    <mergeCell ref="Y563:Y564"/>
    <mergeCell ref="X542:X544"/>
    <mergeCell ref="X546:X547"/>
    <mergeCell ref="X554:X556"/>
    <mergeCell ref="X563:X564"/>
    <mergeCell ref="W542:W544"/>
    <mergeCell ref="W546:W547"/>
    <mergeCell ref="W554:W556"/>
    <mergeCell ref="Z542:Z544"/>
    <mergeCell ref="B515:F515"/>
    <mergeCell ref="H515:M515"/>
    <mergeCell ref="AE515:AF515"/>
    <mergeCell ref="Y494:Y496"/>
    <mergeCell ref="Y497:Y498"/>
    <mergeCell ref="Y499:Y500"/>
    <mergeCell ref="Y501:Y502"/>
    <mergeCell ref="B538:F538"/>
    <mergeCell ref="H538:M538"/>
    <mergeCell ref="AE538:AF538"/>
    <mergeCell ref="X512:X513"/>
    <mergeCell ref="X535:X536"/>
    <mergeCell ref="W512:W513"/>
    <mergeCell ref="W535:W536"/>
    <mergeCell ref="V512:V513"/>
    <mergeCell ref="V535:V536"/>
    <mergeCell ref="U512:U513"/>
    <mergeCell ref="U535:U536"/>
    <mergeCell ref="Z509:Z510"/>
    <mergeCell ref="Z512:Z513"/>
    <mergeCell ref="Z535:Z536"/>
    <mergeCell ref="X501:X502"/>
    <mergeCell ref="X503:X504"/>
    <mergeCell ref="X506:X507"/>
    <mergeCell ref="B471:F471"/>
    <mergeCell ref="H471:M471"/>
    <mergeCell ref="AE471:AF471"/>
    <mergeCell ref="B473:F473"/>
    <mergeCell ref="H473:M473"/>
    <mergeCell ref="AE473:AF473"/>
    <mergeCell ref="B481:F481"/>
    <mergeCell ref="H481:M481"/>
    <mergeCell ref="AE481:AF481"/>
    <mergeCell ref="Y476:Y477"/>
    <mergeCell ref="Y478:Y479"/>
    <mergeCell ref="X476:X477"/>
    <mergeCell ref="X478:X479"/>
    <mergeCell ref="W476:W477"/>
    <mergeCell ref="W478:W479"/>
    <mergeCell ref="V476:V477"/>
    <mergeCell ref="V478:V479"/>
    <mergeCell ref="Z478:Z479"/>
    <mergeCell ref="Z474:Z475"/>
    <mergeCell ref="Z476:Z477"/>
    <mergeCell ref="B443:F443"/>
    <mergeCell ref="H443:M443"/>
    <mergeCell ref="AE443:AF443"/>
    <mergeCell ref="B447:F447"/>
    <mergeCell ref="H447:M447"/>
    <mergeCell ref="AE447:AF447"/>
    <mergeCell ref="B453:F453"/>
    <mergeCell ref="H453:M453"/>
    <mergeCell ref="AE453:AF453"/>
    <mergeCell ref="B432:F432"/>
    <mergeCell ref="H432:M432"/>
    <mergeCell ref="AE432:AF432"/>
    <mergeCell ref="B437:F437"/>
    <mergeCell ref="H437:M437"/>
    <mergeCell ref="AE437:AF437"/>
    <mergeCell ref="B440:F440"/>
    <mergeCell ref="H440:M440"/>
    <mergeCell ref="AE440:AF440"/>
    <mergeCell ref="B412:F412"/>
    <mergeCell ref="H412:M412"/>
    <mergeCell ref="AE412:AF412"/>
    <mergeCell ref="W410:W411"/>
    <mergeCell ref="B420:F420"/>
    <mergeCell ref="H420:M420"/>
    <mergeCell ref="AE420:AF420"/>
    <mergeCell ref="B423:F423"/>
    <mergeCell ref="H423:M423"/>
    <mergeCell ref="AE423:AF423"/>
    <mergeCell ref="Y410:Y411"/>
    <mergeCell ref="X410:X411"/>
    <mergeCell ref="V410:V411"/>
    <mergeCell ref="Z410:Z411"/>
    <mergeCell ref="B352:F352"/>
    <mergeCell ref="H352:M352"/>
    <mergeCell ref="AE352:AF352"/>
    <mergeCell ref="B409:F409"/>
    <mergeCell ref="H409:M409"/>
    <mergeCell ref="AE409:AF409"/>
    <mergeCell ref="Y407:Y408"/>
    <mergeCell ref="X407:X408"/>
    <mergeCell ref="W407:W408"/>
    <mergeCell ref="V363:V364"/>
    <mergeCell ref="V382:V383"/>
    <mergeCell ref="V392:V393"/>
    <mergeCell ref="V395:V396"/>
    <mergeCell ref="V399:V400"/>
    <mergeCell ref="V403:V404"/>
    <mergeCell ref="V407:V408"/>
    <mergeCell ref="U363:U364"/>
    <mergeCell ref="U382:U383"/>
    <mergeCell ref="U392:U393"/>
    <mergeCell ref="Z403:Z404"/>
    <mergeCell ref="Z407:Z408"/>
    <mergeCell ref="Y363:Y364"/>
    <mergeCell ref="Y382:Y383"/>
    <mergeCell ref="Y392:Y393"/>
    <mergeCell ref="B330:F330"/>
    <mergeCell ref="H330:M330"/>
    <mergeCell ref="AE330:AF330"/>
    <mergeCell ref="B339:F339"/>
    <mergeCell ref="H339:M339"/>
    <mergeCell ref="AE339:AF339"/>
    <mergeCell ref="B345:F345"/>
    <mergeCell ref="H345:M345"/>
    <mergeCell ref="AE345:AF345"/>
    <mergeCell ref="B324:F324"/>
    <mergeCell ref="H324:M324"/>
    <mergeCell ref="AE324:AF324"/>
    <mergeCell ref="Y292:Y293"/>
    <mergeCell ref="Y302:Y303"/>
    <mergeCell ref="Y307:Y308"/>
    <mergeCell ref="Y317:Y318"/>
    <mergeCell ref="Y320:Y322"/>
    <mergeCell ref="X320:X322"/>
    <mergeCell ref="W302:W303"/>
    <mergeCell ref="W307:W308"/>
    <mergeCell ref="W317:W318"/>
    <mergeCell ref="W320:W322"/>
    <mergeCell ref="W292:W293"/>
    <mergeCell ref="V302:V303"/>
    <mergeCell ref="V307:V308"/>
    <mergeCell ref="V317:V318"/>
    <mergeCell ref="V320:V322"/>
    <mergeCell ref="U302:U303"/>
    <mergeCell ref="U307:U308"/>
    <mergeCell ref="U317:U318"/>
    <mergeCell ref="U320:U322"/>
    <mergeCell ref="Z292:Z293"/>
    <mergeCell ref="Z302:Z303"/>
    <mergeCell ref="B149:F149"/>
    <mergeCell ref="H149:M149"/>
    <mergeCell ref="AE149:AF149"/>
    <mergeCell ref="Y151:Y152"/>
    <mergeCell ref="Y153:Y154"/>
    <mergeCell ref="Z151:Z152"/>
    <mergeCell ref="Z153:Z154"/>
    <mergeCell ref="X151:X152"/>
    <mergeCell ref="X153:X154"/>
    <mergeCell ref="W151:W152"/>
    <mergeCell ref="W153:W154"/>
    <mergeCell ref="V153:V154"/>
    <mergeCell ref="U151:U152"/>
    <mergeCell ref="U153:U154"/>
    <mergeCell ref="V151:V152"/>
    <mergeCell ref="B138:F138"/>
    <mergeCell ref="H138:M138"/>
    <mergeCell ref="AE138:AF138"/>
    <mergeCell ref="B147:F147"/>
    <mergeCell ref="H147:M147"/>
    <mergeCell ref="AE147:AF147"/>
    <mergeCell ref="B119:F119"/>
    <mergeCell ref="H119:M119"/>
    <mergeCell ref="AE119:AF119"/>
    <mergeCell ref="B135:F135"/>
    <mergeCell ref="H135:M135"/>
    <mergeCell ref="AE135:AF135"/>
    <mergeCell ref="Y124:Y125"/>
    <mergeCell ref="Z124:Z125"/>
    <mergeCell ref="B100:F100"/>
    <mergeCell ref="H100:M100"/>
    <mergeCell ref="AE100:AF100"/>
    <mergeCell ref="Y113:Y114"/>
    <mergeCell ref="Y115:Y116"/>
    <mergeCell ref="Z115:Z116"/>
    <mergeCell ref="B716:F716"/>
    <mergeCell ref="H716:M716"/>
    <mergeCell ref="AE716:AF716"/>
    <mergeCell ref="B628:F628"/>
    <mergeCell ref="H628:M628"/>
    <mergeCell ref="AE628:AF628"/>
    <mergeCell ref="B631:F631"/>
    <mergeCell ref="H631:M631"/>
    <mergeCell ref="AE631:AF631"/>
    <mergeCell ref="B639:F639"/>
    <mergeCell ref="H639:M639"/>
    <mergeCell ref="AE639:AF639"/>
    <mergeCell ref="B642:F642"/>
    <mergeCell ref="H642:M642"/>
    <mergeCell ref="AE642:AF642"/>
    <mergeCell ref="B646:F646"/>
    <mergeCell ref="H646:M646"/>
    <mergeCell ref="AE646:AF646"/>
    <mergeCell ref="B715:F715"/>
    <mergeCell ref="H715:M715"/>
    <mergeCell ref="AE715:AF715"/>
    <mergeCell ref="AE648:AF648"/>
    <mergeCell ref="B652:F652"/>
    <mergeCell ref="H652:M652"/>
    <mergeCell ref="AE652:AF652"/>
    <mergeCell ref="B656:F656"/>
    <mergeCell ref="H656:M656"/>
    <mergeCell ref="AE656:AF656"/>
    <mergeCell ref="V649:V651"/>
    <mergeCell ref="B660:F660"/>
    <mergeCell ref="H660:M660"/>
    <mergeCell ref="AE660:AF660"/>
    <mergeCell ref="B670:F670"/>
    <mergeCell ref="H670:M670"/>
    <mergeCell ref="AE670:AF670"/>
    <mergeCell ref="B687:F687"/>
    <mergeCell ref="H687:M687"/>
    <mergeCell ref="AE687:AF687"/>
    <mergeCell ref="B648:F648"/>
    <mergeCell ref="H648:M648"/>
    <mergeCell ref="H707:M707"/>
    <mergeCell ref="AE707:AF707"/>
    <mergeCell ref="H638:M638"/>
    <mergeCell ref="AE638:AF638"/>
    <mergeCell ref="Z636:Z637"/>
    <mergeCell ref="B629:F629"/>
    <mergeCell ref="H629:M629"/>
    <mergeCell ref="AE629:AF629"/>
    <mergeCell ref="B635:F635"/>
    <mergeCell ref="H635:M635"/>
    <mergeCell ref="AE635:AF635"/>
    <mergeCell ref="Y636:Y637"/>
    <mergeCell ref="AE632:AF632"/>
    <mergeCell ref="B638:F638"/>
    <mergeCell ref="Y595:Y596"/>
    <mergeCell ref="X584:X586"/>
    <mergeCell ref="X595:X596"/>
    <mergeCell ref="Z595:Z596"/>
    <mergeCell ref="B580:F580"/>
    <mergeCell ref="H580:M580"/>
    <mergeCell ref="AE580:AF580"/>
    <mergeCell ref="B587:F587"/>
    <mergeCell ref="B627:F627"/>
    <mergeCell ref="H627:M627"/>
    <mergeCell ref="AE627:AF627"/>
    <mergeCell ref="B581:F581"/>
    <mergeCell ref="H587:M587"/>
    <mergeCell ref="AE587:AF587"/>
    <mergeCell ref="H581:M581"/>
    <mergeCell ref="AE581:AF581"/>
    <mergeCell ref="B588:F588"/>
    <mergeCell ref="H588:M588"/>
    <mergeCell ref="AE588:AF588"/>
    <mergeCell ref="W584:W586"/>
    <mergeCell ref="U584:U586"/>
    <mergeCell ref="Y584:Y586"/>
    <mergeCell ref="AG7:AG8"/>
    <mergeCell ref="B10:F10"/>
    <mergeCell ref="H10:M10"/>
    <mergeCell ref="AE10:AF10"/>
    <mergeCell ref="B480:F480"/>
    <mergeCell ref="H480:M480"/>
    <mergeCell ref="AE480:AF480"/>
    <mergeCell ref="B12:F12"/>
    <mergeCell ref="H12:M12"/>
    <mergeCell ref="AE12:AF12"/>
    <mergeCell ref="B16:F16"/>
    <mergeCell ref="H16:M16"/>
    <mergeCell ref="AE16:AF16"/>
    <mergeCell ref="B48:F48"/>
    <mergeCell ref="H48:M48"/>
    <mergeCell ref="AE48:AF48"/>
    <mergeCell ref="B74:F74"/>
    <mergeCell ref="H74:M74"/>
    <mergeCell ref="AE74:AF74"/>
    <mergeCell ref="Z39:Z40"/>
    <mergeCell ref="Z72:Z73"/>
    <mergeCell ref="Z87:Z88"/>
    <mergeCell ref="U4:U8"/>
    <mergeCell ref="V4:V8"/>
    <mergeCell ref="Z31:Z32"/>
    <mergeCell ref="Z36:Z37"/>
    <mergeCell ref="Y31:Y32"/>
    <mergeCell ref="X31:X32"/>
    <mergeCell ref="X36:X37"/>
    <mergeCell ref="X39:X40"/>
    <mergeCell ref="X72:X73"/>
    <mergeCell ref="X87:X88"/>
    <mergeCell ref="W31:W32"/>
    <mergeCell ref="W36:W37"/>
    <mergeCell ref="W39:W40"/>
    <mergeCell ref="W72:W73"/>
    <mergeCell ref="W87:W88"/>
    <mergeCell ref="Z501:Z502"/>
    <mergeCell ref="Z307:Z308"/>
    <mergeCell ref="Z113:Z114"/>
    <mergeCell ref="Z179:Z180"/>
    <mergeCell ref="Z182:Z184"/>
    <mergeCell ref="Z187:Z188"/>
    <mergeCell ref="Z156:Z157"/>
    <mergeCell ref="Z165:Z167"/>
    <mergeCell ref="Z169:Z171"/>
    <mergeCell ref="Z172:Z173"/>
    <mergeCell ref="Z236:Z238"/>
    <mergeCell ref="AG4:AK6"/>
    <mergeCell ref="AH7:AH8"/>
    <mergeCell ref="AI7:AI8"/>
    <mergeCell ref="AJ7:AJ8"/>
    <mergeCell ref="AK7:AK8"/>
    <mergeCell ref="Z489:Z490"/>
    <mergeCell ref="Z492:Z493"/>
    <mergeCell ref="Z438:Z439"/>
    <mergeCell ref="Z454:Z457"/>
    <mergeCell ref="Z460:Z461"/>
    <mergeCell ref="Z463:Z464"/>
    <mergeCell ref="Z466:Z467"/>
    <mergeCell ref="Z468:Z470"/>
    <mergeCell ref="Z239:Z241"/>
    <mergeCell ref="Z248:Z250"/>
    <mergeCell ref="Z317:Z318"/>
    <mergeCell ref="Z320:Z322"/>
    <mergeCell ref="Z346:Z347"/>
    <mergeCell ref="Z353:Z354"/>
    <mergeCell ref="Z426:Z427"/>
    <mergeCell ref="Z363:Z364"/>
    <mergeCell ref="Z382:Z383"/>
    <mergeCell ref="Z392:Z393"/>
    <mergeCell ref="Z395:Z396"/>
    <mergeCell ref="Z717:Z719"/>
    <mergeCell ref="Z721:Z722"/>
    <mergeCell ref="W4:Y6"/>
    <mergeCell ref="W7:W8"/>
    <mergeCell ref="X7:X8"/>
    <mergeCell ref="Y7:Y8"/>
    <mergeCell ref="Z4:AD4"/>
    <mergeCell ref="Z5:AD5"/>
    <mergeCell ref="Z7:AD7"/>
    <mergeCell ref="Z649:Z651"/>
    <mergeCell ref="Z689:Z690"/>
    <mergeCell ref="Z554:Z556"/>
    <mergeCell ref="Z563:Z564"/>
    <mergeCell ref="Z584:Z586"/>
    <mergeCell ref="Z546:Z547"/>
    <mergeCell ref="Z494:Z496"/>
    <mergeCell ref="Z497:Z498"/>
    <mergeCell ref="Z499:Z500"/>
    <mergeCell ref="W296:W297"/>
    <mergeCell ref="X296:X297"/>
    <mergeCell ref="Y296:Y297"/>
    <mergeCell ref="Z503:Z504"/>
    <mergeCell ref="Z506:Z507"/>
    <mergeCell ref="Z399:Z400"/>
  </mergeCells>
  <pageMargins left="0.75" right="0.75" top="1" bottom="1" header="0.5" footer="0.5"/>
  <pageSetup paperSize="9" scale="48" fitToHeight="0" orientation="landscape" r:id="rId1"/>
  <headerFooter alignWithMargins="0">
    <oddHeader>&amp;CСтраница &amp;P из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sqref="A1:Q16"/>
    </sheetView>
  </sheetViews>
  <sheetFormatPr defaultRowHeight="12.75" x14ac:dyDescent="0.2"/>
  <cols>
    <col min="1" max="1" width="9.140625" customWidth="1"/>
  </cols>
  <sheetData/>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Новый_4</vt: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Г. Ещенко</dc:creator>
  <cp:lastModifiedBy>Светлана Г. Ещенко</cp:lastModifiedBy>
  <cp:lastPrinted>2023-01-13T08:48:06Z</cp:lastPrinted>
  <dcterms:created xsi:type="dcterms:W3CDTF">2023-01-10T07:45:45Z</dcterms:created>
  <dcterms:modified xsi:type="dcterms:W3CDTF">2023-01-26T12:51:09Z</dcterms:modified>
</cp:coreProperties>
</file>