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p-2\ДОКУМЕНТЫ\ОТДЕЛ МОНИТОРИНГА\2022\Финансовый менеджмент за 2021 год\КФМ за 2021 год\"/>
    </mc:Choice>
  </mc:AlternateContent>
  <bookViews>
    <workbookView xWindow="0" yWindow="0" windowWidth="17700" windowHeight="10920" firstSheet="11" activeTab="31"/>
  </bookViews>
  <sheets>
    <sheet name="1.1" sheetId="4" r:id="rId1"/>
    <sheet name="1.2" sheetId="5" r:id="rId2"/>
    <sheet name="1.3" sheetId="40" r:id="rId3"/>
    <sheet name="1.4" sheetId="7" r:id="rId4"/>
    <sheet name="1.5" sheetId="6" r:id="rId5"/>
    <sheet name="2.1" sheetId="10" r:id="rId6"/>
    <sheet name="2.2" sheetId="19" r:id="rId7"/>
    <sheet name="2.3" sheetId="8" r:id="rId8"/>
    <sheet name="2.4" sheetId="44" r:id="rId9"/>
    <sheet name="2.5" sheetId="22" r:id="rId10"/>
    <sheet name="2.6" sheetId="12" r:id="rId11"/>
    <sheet name="2.7" sheetId="13" r:id="rId12"/>
    <sheet name="2.8" sheetId="21" r:id="rId13"/>
    <sheet name="2.9" sheetId="41" r:id="rId14"/>
    <sheet name="2.10" sheetId="20" r:id="rId15"/>
    <sheet name="2.11" sheetId="15" r:id="rId16"/>
    <sheet name="2.12" sheetId="1" r:id="rId17"/>
    <sheet name="2.13" sheetId="31" r:id="rId18"/>
    <sheet name="2.14" sheetId="45" r:id="rId19"/>
    <sheet name="2.15" sheetId="18" r:id="rId20"/>
    <sheet name="2.16" sheetId="32" r:id="rId21"/>
    <sheet name="2.17" sheetId="33" r:id="rId22"/>
    <sheet name="2.18" sheetId="36" r:id="rId23"/>
    <sheet name="2.19" sheetId="34" r:id="rId24"/>
    <sheet name="2.20" sheetId="35" r:id="rId25"/>
    <sheet name="3.1" sheetId="29" r:id="rId26"/>
    <sheet name="3.2" sheetId="30" r:id="rId27"/>
    <sheet name="4.1" sheetId="42" r:id="rId28"/>
    <sheet name="4.2" sheetId="43" r:id="rId29"/>
    <sheet name="4.3" sheetId="27" r:id="rId30"/>
    <sheet name="4.4" sheetId="26" r:id="rId31"/>
    <sheet name="5.1" sheetId="24" r:id="rId3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5" l="1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4" i="5"/>
  <c r="F8" i="34" l="1"/>
  <c r="F9" i="34"/>
  <c r="F11" i="34"/>
  <c r="F17" i="34"/>
  <c r="F18" i="34"/>
  <c r="F19" i="34"/>
  <c r="F20" i="34"/>
  <c r="F21" i="34"/>
  <c r="F4" i="34"/>
  <c r="F8" i="36"/>
  <c r="F9" i="36"/>
  <c r="F11" i="36"/>
  <c r="F12" i="36"/>
  <c r="F13" i="36"/>
  <c r="F14" i="36"/>
  <c r="F17" i="36"/>
  <c r="F18" i="36"/>
  <c r="F19" i="36"/>
  <c r="F20" i="36"/>
  <c r="F21" i="36"/>
  <c r="G4" i="31" l="1"/>
  <c r="G5" i="3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3" i="31"/>
  <c r="G5" i="15" l="1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4" i="15"/>
  <c r="F12" i="13" l="1"/>
  <c r="F13" i="13"/>
  <c r="F14" i="13"/>
  <c r="F15" i="13"/>
  <c r="F5" i="13"/>
  <c r="O5" i="22" l="1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4" i="22"/>
  <c r="N5" i="22" l="1"/>
  <c r="N6" i="22"/>
  <c r="N7" i="22"/>
  <c r="N8" i="22"/>
  <c r="N9" i="22"/>
  <c r="N10" i="22"/>
  <c r="N4" i="22"/>
  <c r="M4" i="22"/>
  <c r="L4" i="22"/>
  <c r="L5" i="22"/>
  <c r="L6" i="22"/>
  <c r="L7" i="22"/>
  <c r="L8" i="22"/>
  <c r="L9" i="22"/>
  <c r="L10" i="22"/>
  <c r="L11" i="22"/>
  <c r="N11" i="22" s="1"/>
  <c r="L12" i="22"/>
  <c r="N12" i="22" s="1"/>
  <c r="L13" i="22"/>
  <c r="N13" i="22" s="1"/>
  <c r="L14" i="22"/>
  <c r="N14" i="22" s="1"/>
  <c r="L15" i="22"/>
  <c r="N15" i="22" s="1"/>
  <c r="L16" i="22"/>
  <c r="N16" i="22" s="1"/>
  <c r="L17" i="22"/>
  <c r="N17" i="22" s="1"/>
  <c r="L18" i="22"/>
  <c r="N18" i="22" s="1"/>
  <c r="L19" i="22"/>
  <c r="N19" i="22" s="1"/>
  <c r="L20" i="22"/>
  <c r="N20" i="22" s="1"/>
  <c r="L21" i="22"/>
  <c r="N21" i="22" s="1"/>
  <c r="L22" i="22"/>
  <c r="N22" i="22" s="1"/>
  <c r="I15" i="6"/>
  <c r="I14" i="6"/>
  <c r="I13" i="6"/>
  <c r="I12" i="6"/>
  <c r="I5" i="6"/>
  <c r="F4" i="18" l="1"/>
  <c r="O7" i="44" l="1"/>
  <c r="N7" i="44"/>
  <c r="M7" i="44"/>
  <c r="L7" i="44"/>
  <c r="K7" i="44"/>
  <c r="J7" i="44"/>
  <c r="I7" i="44"/>
  <c r="H7" i="44"/>
  <c r="G7" i="44"/>
  <c r="F7" i="44"/>
  <c r="E7" i="44"/>
  <c r="D7" i="44"/>
  <c r="O6" i="44" l="1"/>
  <c r="N6" i="44"/>
  <c r="M6" i="44"/>
  <c r="L6" i="44"/>
  <c r="K6" i="44"/>
  <c r="J6" i="44"/>
  <c r="I6" i="44"/>
  <c r="H6" i="44"/>
  <c r="G6" i="44"/>
  <c r="F6" i="44"/>
  <c r="E6" i="44"/>
  <c r="D6" i="44"/>
  <c r="G19" i="8"/>
  <c r="G20" i="8"/>
  <c r="G21" i="8"/>
  <c r="G22" i="8"/>
  <c r="G18" i="8"/>
  <c r="E4" i="8" l="1"/>
  <c r="D4" i="8"/>
  <c r="F4" i="42" l="1"/>
  <c r="F5" i="42"/>
  <c r="F6" i="42"/>
  <c r="F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3" i="42"/>
  <c r="F12" i="26" l="1"/>
  <c r="F13" i="26"/>
  <c r="F14" i="26"/>
  <c r="F16" i="26"/>
  <c r="F18" i="43" l="1"/>
  <c r="F21" i="43"/>
  <c r="F5" i="43"/>
  <c r="F4" i="45" l="1"/>
  <c r="F5" i="45"/>
  <c r="F6" i="45"/>
  <c r="F7" i="45"/>
  <c r="F8" i="45"/>
  <c r="F9" i="45"/>
  <c r="F10" i="45"/>
  <c r="F11" i="45"/>
  <c r="F12" i="45"/>
  <c r="F13" i="45"/>
  <c r="F14" i="45"/>
  <c r="F15" i="45"/>
  <c r="F16" i="45"/>
  <c r="F17" i="45"/>
  <c r="F18" i="45"/>
  <c r="F19" i="45"/>
  <c r="F20" i="45"/>
  <c r="F21" i="45"/>
  <c r="F3" i="45"/>
  <c r="F17" i="40" l="1"/>
  <c r="F12" i="40"/>
  <c r="F9" i="40"/>
  <c r="F5" i="40"/>
  <c r="F4" i="35" l="1"/>
  <c r="F4" i="36" l="1"/>
  <c r="F13" i="33" l="1"/>
  <c r="F14" i="33"/>
  <c r="F12" i="33"/>
  <c r="F11" i="33"/>
  <c r="F4" i="33"/>
  <c r="L5" i="5" l="1"/>
  <c r="E8" i="44" l="1"/>
  <c r="F8" i="44"/>
  <c r="G8" i="44"/>
  <c r="H8" i="44"/>
  <c r="I8" i="44"/>
  <c r="J8" i="44"/>
  <c r="K8" i="44"/>
  <c r="L8" i="44"/>
  <c r="M8" i="44"/>
  <c r="N8" i="44"/>
  <c r="O8" i="44"/>
  <c r="D60" i="44" l="1"/>
  <c r="D8" i="44"/>
  <c r="F16" i="8" l="1"/>
  <c r="F4" i="30" l="1"/>
  <c r="F5" i="30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3" i="30"/>
  <c r="G19" i="30" l="1"/>
  <c r="G15" i="30"/>
  <c r="G11" i="30"/>
  <c r="G7" i="30"/>
  <c r="G3" i="30"/>
  <c r="G8" i="30"/>
  <c r="G4" i="30"/>
  <c r="G18" i="30"/>
  <c r="G14" i="30"/>
  <c r="G10" i="30"/>
  <c r="G6" i="30"/>
  <c r="G21" i="30"/>
  <c r="G17" i="30"/>
  <c r="G13" i="30"/>
  <c r="G9" i="30"/>
  <c r="G5" i="30"/>
  <c r="G20" i="30"/>
  <c r="G16" i="30"/>
  <c r="G12" i="30"/>
  <c r="F5" i="41"/>
  <c r="F13" i="41"/>
  <c r="F14" i="41"/>
  <c r="F15" i="41"/>
  <c r="F12" i="41"/>
  <c r="G5" i="18" l="1"/>
  <c r="H5" i="18" s="1"/>
  <c r="G6" i="18"/>
  <c r="H6" i="18" s="1"/>
  <c r="G7" i="18"/>
  <c r="H7" i="18" s="1"/>
  <c r="G8" i="18"/>
  <c r="H8" i="18" s="1"/>
  <c r="G9" i="18"/>
  <c r="H9" i="18" s="1"/>
  <c r="G10" i="18"/>
  <c r="H10" i="18" s="1"/>
  <c r="G11" i="18"/>
  <c r="H11" i="18" s="1"/>
  <c r="G12" i="18"/>
  <c r="H12" i="18" s="1"/>
  <c r="G13" i="18"/>
  <c r="H13" i="18" s="1"/>
  <c r="G14" i="18"/>
  <c r="H14" i="18" s="1"/>
  <c r="G15" i="18"/>
  <c r="H15" i="18" s="1"/>
  <c r="G16" i="18"/>
  <c r="H16" i="18" s="1"/>
  <c r="G17" i="18"/>
  <c r="H17" i="18" s="1"/>
  <c r="G18" i="18"/>
  <c r="H18" i="18" s="1"/>
  <c r="G19" i="18"/>
  <c r="H19" i="18" s="1"/>
  <c r="G20" i="18"/>
  <c r="H20" i="18" s="1"/>
  <c r="G21" i="18"/>
  <c r="H21" i="18" s="1"/>
  <c r="G22" i="18"/>
  <c r="H22" i="18" s="1"/>
  <c r="G4" i="18"/>
  <c r="H4" i="18" s="1"/>
  <c r="F4" i="31"/>
  <c r="F5" i="31"/>
  <c r="F6" i="31"/>
  <c r="F7" i="31"/>
  <c r="F8" i="31"/>
  <c r="F9" i="31"/>
  <c r="F11" i="31"/>
  <c r="F12" i="31"/>
  <c r="F13" i="31"/>
  <c r="F14" i="31"/>
  <c r="F15" i="31"/>
  <c r="F16" i="31"/>
  <c r="F17" i="31"/>
  <c r="F18" i="31"/>
  <c r="F19" i="31"/>
  <c r="F20" i="31"/>
  <c r="F21" i="31"/>
  <c r="F3" i="31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4" i="15"/>
  <c r="E80" i="44"/>
  <c r="F80" i="44"/>
  <c r="G80" i="44"/>
  <c r="H80" i="44"/>
  <c r="I80" i="44"/>
  <c r="J80" i="44"/>
  <c r="K80" i="44"/>
  <c r="L80" i="44"/>
  <c r="M80" i="44"/>
  <c r="N80" i="44"/>
  <c r="O80" i="44"/>
  <c r="D80" i="44"/>
  <c r="E76" i="44"/>
  <c r="F76" i="44"/>
  <c r="G76" i="44"/>
  <c r="H76" i="44"/>
  <c r="I76" i="44"/>
  <c r="J76" i="44"/>
  <c r="K76" i="44"/>
  <c r="L76" i="44"/>
  <c r="M76" i="44"/>
  <c r="N76" i="44"/>
  <c r="O76" i="44"/>
  <c r="D76" i="44"/>
  <c r="E72" i="44"/>
  <c r="F72" i="44"/>
  <c r="G72" i="44"/>
  <c r="H72" i="44"/>
  <c r="I72" i="44"/>
  <c r="J72" i="44"/>
  <c r="K72" i="44"/>
  <c r="L72" i="44"/>
  <c r="M72" i="44"/>
  <c r="N72" i="44"/>
  <c r="O72" i="44"/>
  <c r="D72" i="44"/>
  <c r="E68" i="44"/>
  <c r="F68" i="44"/>
  <c r="G68" i="44"/>
  <c r="H68" i="44"/>
  <c r="I68" i="44"/>
  <c r="J68" i="44"/>
  <c r="K68" i="44"/>
  <c r="L68" i="44"/>
  <c r="M68" i="44"/>
  <c r="N68" i="44"/>
  <c r="O68" i="44"/>
  <c r="D68" i="44"/>
  <c r="E64" i="44"/>
  <c r="F64" i="44"/>
  <c r="G64" i="44"/>
  <c r="H64" i="44"/>
  <c r="I64" i="44"/>
  <c r="J64" i="44"/>
  <c r="K64" i="44"/>
  <c r="L64" i="44"/>
  <c r="M64" i="44"/>
  <c r="N64" i="44"/>
  <c r="O64" i="44"/>
  <c r="D64" i="44"/>
  <c r="E60" i="44"/>
  <c r="F60" i="44"/>
  <c r="G60" i="44"/>
  <c r="H60" i="44"/>
  <c r="I60" i="44"/>
  <c r="J60" i="44"/>
  <c r="K60" i="44"/>
  <c r="L60" i="44"/>
  <c r="M60" i="44"/>
  <c r="N60" i="44"/>
  <c r="O60" i="44"/>
  <c r="E52" i="44"/>
  <c r="F52" i="44"/>
  <c r="G52" i="44"/>
  <c r="H52" i="44"/>
  <c r="I52" i="44"/>
  <c r="J52" i="44"/>
  <c r="K52" i="44"/>
  <c r="L52" i="44"/>
  <c r="M52" i="44"/>
  <c r="N52" i="44"/>
  <c r="O52" i="44"/>
  <c r="D52" i="44"/>
  <c r="E48" i="44"/>
  <c r="F48" i="44"/>
  <c r="G48" i="44"/>
  <c r="H48" i="44"/>
  <c r="I48" i="44"/>
  <c r="J48" i="44"/>
  <c r="K48" i="44"/>
  <c r="L48" i="44"/>
  <c r="M48" i="44"/>
  <c r="N48" i="44"/>
  <c r="O48" i="44"/>
  <c r="D48" i="44"/>
  <c r="E40" i="44"/>
  <c r="F40" i="44"/>
  <c r="G40" i="44"/>
  <c r="H40" i="44"/>
  <c r="I40" i="44"/>
  <c r="J40" i="44"/>
  <c r="K40" i="44"/>
  <c r="L40" i="44"/>
  <c r="M40" i="44"/>
  <c r="N40" i="44"/>
  <c r="O40" i="44"/>
  <c r="D40" i="44"/>
  <c r="E44" i="44"/>
  <c r="F44" i="44"/>
  <c r="G44" i="44"/>
  <c r="H44" i="44"/>
  <c r="I44" i="44"/>
  <c r="J44" i="44"/>
  <c r="K44" i="44"/>
  <c r="L44" i="44"/>
  <c r="M44" i="44"/>
  <c r="N44" i="44"/>
  <c r="O44" i="44"/>
  <c r="D44" i="44"/>
  <c r="E36" i="44"/>
  <c r="F36" i="44"/>
  <c r="G36" i="44"/>
  <c r="H36" i="44"/>
  <c r="I36" i="44"/>
  <c r="J36" i="44"/>
  <c r="K36" i="44"/>
  <c r="L36" i="44"/>
  <c r="M36" i="44"/>
  <c r="N36" i="44"/>
  <c r="O36" i="44"/>
  <c r="D36" i="44"/>
  <c r="E32" i="44"/>
  <c r="F32" i="44"/>
  <c r="G32" i="44"/>
  <c r="H32" i="44"/>
  <c r="I32" i="44"/>
  <c r="J32" i="44"/>
  <c r="K32" i="44"/>
  <c r="L32" i="44"/>
  <c r="M32" i="44"/>
  <c r="N32" i="44"/>
  <c r="O32" i="44"/>
  <c r="D32" i="44"/>
  <c r="E28" i="44"/>
  <c r="F28" i="44"/>
  <c r="G28" i="44"/>
  <c r="H28" i="44"/>
  <c r="I28" i="44"/>
  <c r="J28" i="44"/>
  <c r="K28" i="44"/>
  <c r="L28" i="44"/>
  <c r="M28" i="44"/>
  <c r="N28" i="44"/>
  <c r="O28" i="44"/>
  <c r="D28" i="44"/>
  <c r="E24" i="44"/>
  <c r="F24" i="44"/>
  <c r="G24" i="44"/>
  <c r="H24" i="44"/>
  <c r="I24" i="44"/>
  <c r="J24" i="44"/>
  <c r="K24" i="44"/>
  <c r="L24" i="44"/>
  <c r="M24" i="44"/>
  <c r="N24" i="44"/>
  <c r="O24" i="44"/>
  <c r="D24" i="44"/>
  <c r="E20" i="44"/>
  <c r="F20" i="44"/>
  <c r="G20" i="44"/>
  <c r="H20" i="44"/>
  <c r="I20" i="44"/>
  <c r="J20" i="44"/>
  <c r="K20" i="44"/>
  <c r="L20" i="44"/>
  <c r="M20" i="44"/>
  <c r="N20" i="44"/>
  <c r="O20" i="44"/>
  <c r="D20" i="44"/>
  <c r="E12" i="44"/>
  <c r="F12" i="44"/>
  <c r="G12" i="44"/>
  <c r="H12" i="44"/>
  <c r="I12" i="44"/>
  <c r="J12" i="44"/>
  <c r="K12" i="44"/>
  <c r="L12" i="44"/>
  <c r="M12" i="44"/>
  <c r="N12" i="44"/>
  <c r="O12" i="44"/>
  <c r="D12" i="44"/>
  <c r="E16" i="44"/>
  <c r="F16" i="44"/>
  <c r="G16" i="44"/>
  <c r="H16" i="44"/>
  <c r="I16" i="44"/>
  <c r="J16" i="44"/>
  <c r="K16" i="44"/>
  <c r="L16" i="44"/>
  <c r="M16" i="44"/>
  <c r="N16" i="44"/>
  <c r="O16" i="44"/>
  <c r="D16" i="44"/>
  <c r="E56" i="44" l="1"/>
  <c r="I56" i="44"/>
  <c r="M56" i="44"/>
  <c r="K56" i="44"/>
  <c r="O56" i="44"/>
  <c r="L56" i="44"/>
  <c r="F56" i="44"/>
  <c r="J56" i="44"/>
  <c r="N56" i="44"/>
  <c r="G56" i="44"/>
  <c r="H56" i="44"/>
  <c r="D56" i="44"/>
  <c r="P80" i="44"/>
  <c r="Q80" i="44" s="1"/>
  <c r="P8" i="44"/>
  <c r="Q8" i="44" s="1"/>
  <c r="P76" i="44"/>
  <c r="Q76" i="44" s="1"/>
  <c r="P72" i="44"/>
  <c r="Q72" i="44" s="1"/>
  <c r="P64" i="44"/>
  <c r="Q64" i="44" s="1"/>
  <c r="P68" i="44"/>
  <c r="Q68" i="44" s="1"/>
  <c r="P60" i="44"/>
  <c r="Q60" i="44" s="1"/>
  <c r="P48" i="44"/>
  <c r="Q48" i="44" s="1"/>
  <c r="P44" i="44"/>
  <c r="Q44" i="44" s="1"/>
  <c r="P32" i="44"/>
  <c r="Q32" i="44" s="1"/>
  <c r="P36" i="44"/>
  <c r="Q36" i="44" s="1"/>
  <c r="P52" i="44"/>
  <c r="Q52" i="44" s="1"/>
  <c r="P40" i="44"/>
  <c r="Q40" i="44" s="1"/>
  <c r="P28" i="44"/>
  <c r="Q28" i="44" s="1"/>
  <c r="P24" i="44"/>
  <c r="Q24" i="44" s="1"/>
  <c r="P20" i="44"/>
  <c r="Q20" i="44" s="1"/>
  <c r="P16" i="44"/>
  <c r="Q16" i="44" s="1"/>
  <c r="P12" i="44"/>
  <c r="Q12" i="44" s="1"/>
  <c r="P56" i="44" l="1"/>
  <c r="Q56" i="44" s="1"/>
  <c r="F12" i="35"/>
  <c r="F13" i="35"/>
  <c r="F14" i="35"/>
  <c r="F11" i="35"/>
  <c r="F4" i="32"/>
  <c r="F5" i="32"/>
  <c r="F6" i="32"/>
  <c r="F7" i="32"/>
  <c r="F8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3" i="32"/>
  <c r="F5" i="20" l="1"/>
  <c r="G5" i="20" s="1"/>
  <c r="F6" i="20"/>
  <c r="G6" i="20" s="1"/>
  <c r="F7" i="20"/>
  <c r="G7" i="20" s="1"/>
  <c r="F8" i="20"/>
  <c r="G8" i="20" s="1"/>
  <c r="F9" i="20"/>
  <c r="G9" i="20" s="1"/>
  <c r="F10" i="20"/>
  <c r="G10" i="20" s="1"/>
  <c r="F11" i="20"/>
  <c r="G11" i="20" s="1"/>
  <c r="F12" i="20"/>
  <c r="G12" i="20" s="1"/>
  <c r="F13" i="20"/>
  <c r="G13" i="20" s="1"/>
  <c r="F14" i="20"/>
  <c r="G14" i="20" s="1"/>
  <c r="F15" i="20"/>
  <c r="G15" i="20" s="1"/>
  <c r="F16" i="20"/>
  <c r="G16" i="20" s="1"/>
  <c r="F17" i="20"/>
  <c r="G17" i="20" s="1"/>
  <c r="F18" i="20"/>
  <c r="G18" i="20" s="1"/>
  <c r="F19" i="20"/>
  <c r="G19" i="20" s="1"/>
  <c r="F20" i="20"/>
  <c r="G20" i="20" s="1"/>
  <c r="F21" i="20"/>
  <c r="G21" i="20" s="1"/>
  <c r="F22" i="20"/>
  <c r="G22" i="20" s="1"/>
  <c r="F4" i="20"/>
  <c r="G4" i="20" s="1"/>
  <c r="F12" i="27"/>
  <c r="F14" i="27" l="1"/>
  <c r="F13" i="27"/>
  <c r="L11" i="24"/>
  <c r="I5" i="24" l="1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4" i="24"/>
  <c r="F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4" i="24"/>
  <c r="F13" i="21"/>
  <c r="F14" i="21"/>
  <c r="F15" i="21"/>
  <c r="F12" i="21"/>
  <c r="F5" i="21"/>
  <c r="K21" i="24" l="1"/>
  <c r="L21" i="24" s="1"/>
  <c r="K17" i="24"/>
  <c r="L17" i="24" s="1"/>
  <c r="K13" i="24"/>
  <c r="L13" i="24" s="1"/>
  <c r="K4" i="24"/>
  <c r="L4" i="24" s="1"/>
  <c r="K19" i="24"/>
  <c r="L19" i="24" s="1"/>
  <c r="K15" i="24"/>
  <c r="L15" i="24" s="1"/>
  <c r="K7" i="24"/>
  <c r="L7" i="24" s="1"/>
  <c r="K8" i="24"/>
  <c r="L8" i="24" s="1"/>
  <c r="K9" i="24"/>
  <c r="L9" i="24" s="1"/>
  <c r="K5" i="24"/>
  <c r="L5" i="24" s="1"/>
  <c r="K20" i="24"/>
  <c r="L20" i="24" s="1"/>
  <c r="K16" i="24"/>
  <c r="L16" i="24" s="1"/>
  <c r="K12" i="24"/>
  <c r="L12" i="24" s="1"/>
  <c r="K22" i="24"/>
  <c r="L22" i="24" s="1"/>
  <c r="K18" i="24"/>
  <c r="L18" i="24" s="1"/>
  <c r="K14" i="24"/>
  <c r="L14" i="24" s="1"/>
  <c r="K10" i="24"/>
  <c r="L10" i="24" s="1"/>
  <c r="K6" i="24"/>
  <c r="L6" i="24" s="1"/>
  <c r="F16" i="27"/>
  <c r="F19" i="26"/>
  <c r="F19" i="27"/>
  <c r="F18" i="26"/>
  <c r="F18" i="27"/>
  <c r="F21" i="26"/>
  <c r="F21" i="27"/>
  <c r="F20" i="26"/>
  <c r="F20" i="27"/>
  <c r="F17" i="26"/>
  <c r="F17" i="27"/>
  <c r="F11" i="26"/>
  <c r="F11" i="27"/>
  <c r="F9" i="26"/>
  <c r="F9" i="27"/>
  <c r="F8" i="27"/>
  <c r="F8" i="26"/>
  <c r="F4" i="26"/>
  <c r="F4" i="27"/>
  <c r="F22" i="10" l="1"/>
  <c r="F21" i="10"/>
  <c r="F20" i="10"/>
  <c r="F19" i="10"/>
  <c r="F18" i="10"/>
  <c r="F17" i="10"/>
  <c r="F16" i="10"/>
  <c r="F15" i="10"/>
  <c r="F14" i="10"/>
  <c r="F13" i="10"/>
  <c r="F12" i="10"/>
  <c r="F10" i="10"/>
  <c r="F9" i="10"/>
  <c r="F5" i="10"/>
  <c r="F22" i="8" l="1"/>
  <c r="F21" i="8"/>
  <c r="F20" i="8"/>
  <c r="F19" i="8"/>
  <c r="F18" i="8"/>
  <c r="F17" i="8"/>
  <c r="F15" i="8"/>
  <c r="F14" i="8"/>
  <c r="F13" i="8"/>
  <c r="F12" i="8"/>
  <c r="F11" i="8"/>
  <c r="F10" i="8"/>
  <c r="F9" i="8"/>
  <c r="F8" i="8"/>
  <c r="F7" i="8"/>
  <c r="F6" i="8"/>
  <c r="F5" i="8"/>
  <c r="F4" i="8"/>
  <c r="F13" i="7" l="1"/>
  <c r="F14" i="7"/>
  <c r="F15" i="7"/>
  <c r="F12" i="7"/>
  <c r="G4" i="6" l="1"/>
  <c r="G5" i="6"/>
  <c r="H5" i="6" s="1"/>
  <c r="G6" i="6"/>
  <c r="G7" i="6"/>
  <c r="G8" i="6"/>
  <c r="G9" i="6"/>
  <c r="G10" i="6"/>
  <c r="G11" i="6"/>
  <c r="G12" i="6"/>
  <c r="H12" i="6" s="1"/>
  <c r="G13" i="6"/>
  <c r="H13" i="6" s="1"/>
  <c r="G14" i="6"/>
  <c r="H14" i="6" s="1"/>
  <c r="G15" i="6"/>
  <c r="H15" i="6" s="1"/>
  <c r="G16" i="6"/>
  <c r="G17" i="6"/>
  <c r="G18" i="6"/>
  <c r="G19" i="6"/>
  <c r="G20" i="6"/>
  <c r="G21" i="6"/>
  <c r="G22" i="6"/>
  <c r="F22" i="4"/>
  <c r="F21" i="4"/>
  <c r="F20" i="4"/>
  <c r="F19" i="4"/>
  <c r="F18" i="4"/>
  <c r="F17" i="4"/>
  <c r="F16" i="4"/>
  <c r="H16" i="4" s="1"/>
  <c r="F15" i="4"/>
  <c r="F14" i="4"/>
  <c r="F13" i="4"/>
  <c r="H13" i="4" s="1"/>
  <c r="F12" i="4"/>
  <c r="F11" i="4"/>
  <c r="F10" i="4"/>
  <c r="F9" i="4"/>
  <c r="F8" i="4"/>
  <c r="F7" i="4"/>
  <c r="F6" i="4"/>
  <c r="F5" i="4"/>
  <c r="F4" i="4"/>
  <c r="N5" i="5" l="1"/>
  <c r="L6" i="5"/>
  <c r="N6" i="5" s="1"/>
  <c r="L7" i="5"/>
  <c r="N7" i="5" s="1"/>
  <c r="L8" i="5"/>
  <c r="N8" i="5" s="1"/>
  <c r="L9" i="5"/>
  <c r="N9" i="5" s="1"/>
  <c r="L10" i="5"/>
  <c r="N10" i="5" s="1"/>
  <c r="L11" i="5"/>
  <c r="N11" i="5" s="1"/>
  <c r="L12" i="5"/>
  <c r="N12" i="5" s="1"/>
  <c r="L13" i="5"/>
  <c r="N13" i="5" s="1"/>
  <c r="L14" i="5"/>
  <c r="N14" i="5" s="1"/>
  <c r="L15" i="5"/>
  <c r="N15" i="5" s="1"/>
  <c r="L16" i="5"/>
  <c r="N16" i="5" s="1"/>
  <c r="L17" i="5"/>
  <c r="N17" i="5" s="1"/>
  <c r="L18" i="5"/>
  <c r="N18" i="5" s="1"/>
  <c r="L19" i="5"/>
  <c r="N19" i="5" s="1"/>
  <c r="L20" i="5"/>
  <c r="N20" i="5" s="1"/>
  <c r="L21" i="5"/>
  <c r="N21" i="5" s="1"/>
  <c r="L22" i="5"/>
  <c r="N22" i="5" s="1"/>
  <c r="L4" i="5"/>
  <c r="N4" i="5" s="1"/>
</calcChain>
</file>

<file path=xl/sharedStrings.xml><?xml version="1.0" encoding="utf-8"?>
<sst xmlns="http://schemas.openxmlformats.org/spreadsheetml/2006/main" count="1365" uniqueCount="204">
  <si>
    <t>Городское Собрание Сочи</t>
  </si>
  <si>
    <t>Администрация города Сочи</t>
  </si>
  <si>
    <t>Департамент по финансам и бюджету администрации города Сочи</t>
  </si>
  <si>
    <t>Управление финансового контроля администрации города Сочи</t>
  </si>
  <si>
    <t>Контрольно-счетная палата города-курорта Сочи</t>
  </si>
  <si>
    <t>Департамент строительства администрации города Сочи</t>
  </si>
  <si>
    <t>Департамент имущественных отношений администрации города Сочи</t>
  </si>
  <si>
    <t>Избирательная комиссия муниципального образования города-курорта Сочи</t>
  </si>
  <si>
    <t>Департамент городского хозяйства администрации города Сочи</t>
  </si>
  <si>
    <t>Управление по образованию и науке администрации города Сочи</t>
  </si>
  <si>
    <t>Управление культуры администрации города Сочи</t>
  </si>
  <si>
    <t>Департамент физической культуры и спорта администрации города Сочи</t>
  </si>
  <si>
    <t>Управление по вопросам семьи и детства администрации города Сочи</t>
  </si>
  <si>
    <t>Управление молодежной политики администрации города Сочи</t>
  </si>
  <si>
    <t>Департамент транспорта и дорожного хозяйства администрации города Сочи</t>
  </si>
  <si>
    <t>Администрация Адлерского внутригородского района города Сочи</t>
  </si>
  <si>
    <t>Администрация Лазаревского внутригородского района города Сочи</t>
  </si>
  <si>
    <t>Администрация Хостинского внутригородского района города Сочи</t>
  </si>
  <si>
    <t>Администрация Центрального внутригородского района города Сочи</t>
  </si>
  <si>
    <t>Код</t>
  </si>
  <si>
    <t>Оценка E (P_1.1), баллы</t>
  </si>
  <si>
    <t>Общая</t>
  </si>
  <si>
    <t>Общая без учета 205 счета</t>
  </si>
  <si>
    <t>форма 169</t>
  </si>
  <si>
    <t>форма 169 205счет</t>
  </si>
  <si>
    <t>форма 769(4)</t>
  </si>
  <si>
    <t>форма 769(4) 205счет</t>
  </si>
  <si>
    <t>форма 769(5)</t>
  </si>
  <si>
    <t>форма 769(5) 205счет</t>
  </si>
  <si>
    <t>форма 769(6)</t>
  </si>
  <si>
    <t>форма 769(6) 205счет</t>
  </si>
  <si>
    <t>Показатель P, %</t>
  </si>
  <si>
    <t>Оценка E (P), баллы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</si>
  <si>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</si>
  <si>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</si>
  <si>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</si>
  <si>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</si>
  <si>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</si>
  <si>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</si>
  <si>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</si>
  <si>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</si>
  <si>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</si>
  <si>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</si>
  <si>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</si>
  <si>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</si>
  <si>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Значение показателя, %</t>
  </si>
  <si>
    <t>Оценка</t>
  </si>
  <si>
    <t>кассовый план</t>
  </si>
  <si>
    <t>кассовое исполнение</t>
  </si>
  <si>
    <t xml:space="preserve">форма 0503169 </t>
  </si>
  <si>
    <t>форма 0503169 205счет</t>
  </si>
  <si>
    <t>форма 0503769(4)</t>
  </si>
  <si>
    <t>форма 0503769(4) 205счет</t>
  </si>
  <si>
    <t>форма 0503769(5)</t>
  </si>
  <si>
    <t>форма 0503769(5) 205счет</t>
  </si>
  <si>
    <t>форма 0503769(6)</t>
  </si>
  <si>
    <t>форма 0503769(6) 205счет</t>
  </si>
  <si>
    <t>форма 0503169</t>
  </si>
  <si>
    <t>форм 0503769(4)</t>
  </si>
  <si>
    <t>не оценивается</t>
  </si>
  <si>
    <t xml:space="preserve">Сведения об остатках денежных средств учреждения ф.0503779(4) На конец отчетного периода, Всего </t>
  </si>
  <si>
    <t>ф.0503737(4) страница Доходы графа Исполнено плановых назначений,Итого. Строка Доходы - всего</t>
  </si>
  <si>
    <t>кассовый план- параметры выборки</t>
  </si>
  <si>
    <t>кассовое исполнение- параметры выборки</t>
  </si>
  <si>
    <t>Отчёт "Показатели кассового плана по расходам" с уточнёнными параметрами: дата принятия: принятые; код целевых средств: 101.000.000 (весь диапазон группы); соответствующая колонка (январь, февраль и т.д.)</t>
  </si>
  <si>
    <t>Отчёт "Кассовый расход по месяцам" с уточнёнными параметрами: дата принятия: принятые; код целевых средств: 101.000.000( весь диапазон группы), соответствующая колонка  (январь, февраль и т.д.)</t>
  </si>
  <si>
    <t>Даные казначейства</t>
  </si>
  <si>
    <t>выборка из НПА МП и решения о бюджете</t>
  </si>
  <si>
    <t>Данные отраслевых отделов</t>
  </si>
  <si>
    <t>Показатель (P)</t>
  </si>
  <si>
    <t>0503324К страница "Движение целевых средств" графа " Остаток на конец отчетного периода" колонка " в том числе подлежащий возврату в краевой бюджет"</t>
  </si>
  <si>
    <t>0503324 страница "Движение целевых средств" графа " Остаток на конец отчетного периода" колонка " в том числе подлежащий возврату в федеральный бюджет"</t>
  </si>
  <si>
    <t>Оценка E, баллы</t>
  </si>
  <si>
    <t>показатель исполнения кассового плана (mJ)</t>
  </si>
  <si>
    <t>параметры выборки</t>
  </si>
  <si>
    <t>Web-консолидация форма 0503130 код строки 080</t>
  </si>
  <si>
    <t>Web-консолидация форма   0503730 код строки 080</t>
  </si>
  <si>
    <t>Web-консолидация форма 0503730 код строки 080</t>
  </si>
  <si>
    <t>Индекс-дефлятор (I)</t>
  </si>
  <si>
    <t>Количество дней отклонения сдачи годового отчета от установленной даты (Р)</t>
  </si>
  <si>
    <t>Количество выявленных нарушений при санкционировании операций в соответствии с законодательством о контрактной системе в сфере закупок товаров, работ, услуг для обеспечения государственных нужд за отчетный год  (On)</t>
  </si>
  <si>
    <t>Общее количество санкционированных операций в рамках контрактной системы в сфере закупок товаров, работ, услуг для обеспечения государственных (муниципальных) нужд за отчётный год (О)</t>
  </si>
  <si>
    <t>Количество  автономных и бюджетных учреждений (G)</t>
  </si>
  <si>
    <t>Сумма, подлежащая взысканию по поступившим в департамент по финансам по исполнительным документам, предусматривающим обращение взыскания на средства АУ и БУ за предыдущий финансовый год ( Ип), (тыс. рублей)</t>
  </si>
  <si>
    <t>Сумма, подлежащая взысканию по поступившим в департамент по финансам по исполнительным документам, предусматривающим обращение взыскания на средства АУ и БУ за отчётный финансовый год ( Ио), (тыс. рублей)</t>
  </si>
  <si>
    <t>Показатель P</t>
  </si>
  <si>
    <t xml:space="preserve">Показатель P </t>
  </si>
  <si>
    <t xml:space="preserve">данные формы 0503169 </t>
  </si>
  <si>
    <t>данные формы 0503169</t>
  </si>
  <si>
    <r>
      <t>Объём остатков по субсидиям, перечисленным на финансовое обеспечение выполнения муниципального задания на конец отчётного года (А</t>
    </r>
    <r>
      <rPr>
        <sz val="8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), (тыс.рублей)</t>
    </r>
  </si>
  <si>
    <r>
      <t>Объём остатков по субсидиям, перечисленным на финансовое обеспечение выполнения муниципального задания на конец предыдущего финансового года (А</t>
    </r>
    <r>
      <rPr>
        <sz val="8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),(тыс.рублей)</t>
    </r>
  </si>
  <si>
    <t xml:space="preserve">Наличие у ГАБС утверждённого правового акта об организации внутреннего финансового аудита, соответствующего требованиям федеральных стандартов </t>
  </si>
  <si>
    <t>Итого объём бюджетного финансирования на выполнение мунципальных заданий и субсидий на иные цели (F), (тыс. рублей)</t>
  </si>
  <si>
    <t>Объём остатков по субсидиям, перечисленным на финансовое обеспечение выполнения муниципального задания на конец отчётного периода (m),(тыс. рублей)</t>
  </si>
  <si>
    <t>Общий объём субсидий, перечисленный на финансовое обеспечение выполнения муниципального задания в отчётном финансовом году (M),(тыс. рублей)</t>
  </si>
  <si>
    <t>Количество поступивших в департамент по финансам исполнительных документов, предусматривающих обращение взыскания на средства АУ и БУ за отчётный год (i)</t>
  </si>
  <si>
    <t>Плановые объемы остатков неиспользованных средств, подлежащих возврату в  доход краевого бюджета в установленные сроки (Rp1),(тыс.рублей)</t>
  </si>
  <si>
    <t xml:space="preserve">Кассовое исполнение по возврату неиспользованных остатков в краевой бюджет в установленные сроки (Rj1), (тыс. рублей) </t>
  </si>
  <si>
    <t>Объём просроченной дебиторской задолженности по доходам   на начало отчётного финансового года (D1), (тыс. рублей)</t>
  </si>
  <si>
    <t>Объём просроченной дебиторской задолженности по доходам   на конец отчётного финансового года (D2), (тыс. рублей)</t>
  </si>
  <si>
    <t xml:space="preserve">Общий объём доходов от приносящей доход деятельности за отчётный финансовый год, D2 (тыс. рублей) </t>
  </si>
  <si>
    <t xml:space="preserve">Общий объём доходов от приносящей доход деятельности за предыдущий финансовый год, D1 (тыс. рублей) </t>
  </si>
  <si>
    <t xml:space="preserve"> 0503737(2) строка Доходы от оказания платных услуг (работ) и компенсации затрат</t>
  </si>
  <si>
    <t xml:space="preserve">ОТЧЕТ ОБ ИСПОЛНЕНИИ УЧРЕЖДЕНИЕМ ПЛАНА ЕГО ФИНАНСОВО-ХОЗЯЙСТВЕННОЙ ДЕЯТЕЛЬНОСТИ 0503737(2) Лист " Доходы", строка "Доходы-всего", графы "исполнено всего" </t>
  </si>
  <si>
    <t xml:space="preserve">Объём бюджетного финансирования в отчётном году,(F) (тыс. рублей) </t>
  </si>
  <si>
    <t>ф.0503737(4) лист Доходы, строка "Доходы -всего, " Графа "ИСПОЛНЕНО ПЛАНОВЫХ НАЗНАЧЕНИЙ" итого Мунзадание</t>
  </si>
  <si>
    <t>ф.0503737(5) лист Доходы, строка "Доходы -всего, " Графа "ИСПОЛНЕНО ПЛАНОВЫХ НАЗНАЧЕНИЙ" итого Иные цели</t>
  </si>
  <si>
    <r>
      <t xml:space="preserve">Сумма доходов, привлечённых из внебюджетных источников в отчётном году (V), (тыс. рублей)  </t>
    </r>
    <r>
      <rPr>
        <sz val="12"/>
        <color rgb="FFFF0000"/>
        <rFont val="Times New Roman"/>
        <family val="1"/>
        <charset val="204"/>
      </rPr>
      <t xml:space="preserve">
</t>
    </r>
  </si>
  <si>
    <t>2.1 Эффективность использования межбюджетных трансфертов, полученных из краевого бюджета</t>
  </si>
  <si>
    <r>
      <t>Объём лимитов бюджетных обязательств по целевым средствам на 31 декабря отчётного финансового года (N), (тыс. рублей)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</si>
  <si>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Количество дней отклонения от установленного срока приведения мунципальной программы в соответствие  решению о бюджете </t>
  </si>
  <si>
    <t>Кассовые расходы в 4 квартале (E4), (тыс. руб.)</t>
  </si>
  <si>
    <t>Общее количество расчетно-платежных документов, принятых департаментом по финансам и бюджету администрации города Сочи от ГАБС и ПБС в отчетном периоде (N)</t>
  </si>
  <si>
    <t>Количество расчетно-платежных документов, представленных ГАБС и ПБС в отчетном периоде и отклоненных департаментом по финансам и бюджету администрации города Сочи по итогам проведения контрольных процедур (No)</t>
  </si>
  <si>
    <t>Применим ли показатель к ГАБС 
(да - 1, нет - 0)</t>
  </si>
  <si>
    <t>Наименование ГАБС</t>
  </si>
  <si>
    <t xml:space="preserve">Стоимость материальных запасов ГАБС по состоянию на 1 января отчетного года (J0) (тыс.руб.) </t>
  </si>
  <si>
    <t>Стоимость материальных запасов ГАБС по состоянию на 1 января года, следующего за отчетным (тыс.руб.)(J1) (тыс.руб.)</t>
  </si>
  <si>
    <t>Количество муниципальных учреждений, подведомственных ГАБС, разместивших установленный перечень отчётной информации на официальном сайте www.bus.gov.ru в срок до 1 мая отчетного года, (n)</t>
  </si>
  <si>
    <t xml:space="preserve">Общее количество муниципальных учреждений, подведомственных ГАБС (включая филиалы), зарегистрированных на сайте  www.bus.gov.ru (N) </t>
  </si>
  <si>
    <t>Количество муниципальных учреждений, подведомственных ГАБС, разместивших установленный перечень плановых показателей  на официальном сайте www.bus.gov.ru в срок до 1 марта отчётного года, (n)</t>
  </si>
  <si>
    <t>Установленный срок предоставления годового отчёта ГАБСом (N)</t>
  </si>
  <si>
    <t>Количество поступивших в департамент по финансам  с исполнительных документов ГАБС и подведомственных учреждений, подлежащих взысканию за счёт средств бюджета города Сочи за предыдущий финансовый год (Ip)</t>
  </si>
  <si>
    <t>Количество поступивших в департамент по финансам исполнительных документов ГАБС и подведомственных учреждений, подлежащих взысканию за счёт средств бюджета города Сочи за отчётный год (Iо)</t>
  </si>
  <si>
    <t>Количество поступивших в департамент по финансам исполнительных документов ГАБС и казённых учреждений, подлежащих взысканию за счёт средств бюджета города Сочи за  отчётный год (i)</t>
  </si>
  <si>
    <t>Количество получателей бюджетных средств (ГАБС и казенные учреждения) (k)</t>
  </si>
  <si>
    <t>3.1 Соблюдение сроков представления бюджетной отчётности ГАБС об исполнении бюджета за отчётный финансовый год</t>
  </si>
  <si>
    <t>3.2 Качество формирования бюджетной отчётности ГАБС об исполнении бюджета за отчётный финансовый год</t>
  </si>
  <si>
    <t>4.1 Качество правового акта об организации внутреннего финансового аудита</t>
  </si>
  <si>
    <t>4.2 Эффективность аудиторских мероприятий</t>
  </si>
  <si>
    <t>4.3 Обеспечение открытости и полноты размещения информации на плановый период на сайте www.bus.qov в срок до 1 марта отчетного года</t>
  </si>
  <si>
    <t>4.4 Обеспечение открытости и полноты размещения отчётной информации за предшествующий отчетный год  на сайте www.bus.qov в срок до 1 мая отчетного года</t>
  </si>
  <si>
    <t>5.1 Динамика объема материальных запасов</t>
  </si>
  <si>
    <t>Применим ли показатель к ГАБС
 (да - 1, нет - 0)</t>
  </si>
  <si>
    <t>Применим ли показатель  к ГАБС
 (да - 1, нет - 0)</t>
  </si>
  <si>
    <t xml:space="preserve">Количество дней отклонения даты регистрации в департаменте по финансам  сопроводительного письма главного распорядителя средств бюджета города Сочи , к которому приложен уточненный реестр расходных обязательств ГАБС на очередной финансовый год и на плановый период, от даты представления уточненного реестра расходных обязательств, установленной департаментом по финансам (Р) </t>
  </si>
  <si>
    <t xml:space="preserve"> Объем бюджетных ассигнований ГАБС согласно сводной бюджетной росписи бюджета города с учетом внесенных в нее изменений по состоянию на конец отчетного периода (b),(тыс.рублей)</t>
  </si>
  <si>
    <r>
      <t xml:space="preserve">  Кассовое исполнение расходов ГАБС в отчетном финансовом году</t>
    </r>
    <r>
      <rPr>
        <sz val="12"/>
        <color theme="1"/>
        <rFont val="Calibri"/>
        <family val="2"/>
        <charset val="204"/>
        <scheme val="minor"/>
      </rPr>
      <t xml:space="preserve"> (Е), (тыс. рублей)             </t>
    </r>
  </si>
  <si>
    <t>Объем просроченной кредиторской задолженности ГАБС и подведомственных учреждений на конец отчетного периода (Р) (тыс.руб.)</t>
  </si>
  <si>
    <t xml:space="preserve">Кассовое исполнение расходов в отчетном финансовом году (Е)  (тыс.руб.) </t>
  </si>
  <si>
    <t>ф.0503127 страница Расходы графа Исполнено итого строка Расходы всего</t>
  </si>
  <si>
    <t>Применим ли показатель  к ГАБС 
(да - 1, нет - 0)</t>
  </si>
  <si>
    <t>Объем кредиторской задолженности ГАБС и подведомственных ему муниципальных учреждений по расчетам с поставщиками и подрядчиками по состоянию конец отчётного года  (К) (тыс.руб.)</t>
  </si>
  <si>
    <t>Кассовое исполнение расходов ГАБС в отчетном финансовом году (Е), (тыс. руб)</t>
  </si>
  <si>
    <t xml:space="preserve">Кассовое исполнение расходов ГАБС, финансовым обеспечением которых являлись межбюджетные трансферты, имеющие целевое значения, в отчетном финансовом году (n), (тыс. рублей) </t>
  </si>
  <si>
    <t>Объём доведённых до ПБС лимитов бюджетных обязательств на закупку товаров, работ и услуг на конец отчётного года (L), (тыс. рублей)</t>
  </si>
  <si>
    <t>Объем принятых ПБС бюджетных обязательств, связанных с закупкой товаров, работ и услуг на конец отчётного года (S), (тыс. рублей)</t>
  </si>
  <si>
    <t>Кассовое исполнение расходов ПБС на закупку товаров, работ и услуг на конец отчётного периода (Е), (тыс.рублей)</t>
  </si>
  <si>
    <t>АС БЮДЖЕТ отчет Исполнение с учетом казначейство +КОСГУ, код целевых средств-ВСЕ; КВР 200,400,700.</t>
  </si>
  <si>
    <t>Данные казначейства по КВР 200,400,700</t>
  </si>
  <si>
    <t>Фактическая дата предоставления в департамент по финансам и бюджету администрации города Сочи ГАБСом годовых форм бюджетной отчётности (F)</t>
  </si>
  <si>
    <t>1.1 Качество администрирования доходов по возврату из бюджета города неиспользованных остатков межбюджетных трансфертов, имеющих целевое назначение (далее - целевых остатков прошлых лет), в краевой бюджет</t>
  </si>
  <si>
    <t>1.2 Эффективность управления дебиторской задолженностью по расчетам с дебиторами по расходам</t>
  </si>
  <si>
    <t>1.3 Эффективность управления просроченной дебиторской задолженностью по расчётам с дебиторами по доходам</t>
  </si>
  <si>
    <t>1.4 Отношение общего объёма доходов от приносящей доход деятельности подведомственных ГАБС бюджетных и автономных учреждений за отчётный год к году, предшествующему отчётному</t>
  </si>
  <si>
    <t xml:space="preserve">1.5 Доля доходов привлечённых подведомственными бюджетными и автономными учреждениями из внебюджетных источников в объеме бюджетного финансирования </t>
  </si>
  <si>
    <t>Сумма, подлежащая взысканию по поступившим в департамент по финансам в течении отчетного года по исполнительным документам  ГАБС и казённым учреждениям за счет бюджета города Сочи за отчётный год (Ио),(тыс.рублей)</t>
  </si>
  <si>
    <t>Сумма, подлежащая взысканию по поступившим в департамент по финансам в течении отчетного года по исполнительным документам  ГАБС и казённым учреждениям за счет бюджета города Сочи за предыдущий финансовый год (Ип), (тыс.рублей)</t>
  </si>
  <si>
    <t>Число годовых форм бюджетной отчётности, заполненных с ошибками и возвращённых на доработку в отчётном году (С)</t>
  </si>
  <si>
    <t>Общее количество годовых форм бюджетной отчётности предусмотренных к сдаче в отчётном году (N)</t>
  </si>
  <si>
    <t>Количество выявленных нарушений при осуществлении контроля соответствия законодательству о контрактной системе в сфере закупок товаров, работ, услуг для обеспечения государственных нужд (статья 99 пункт 5) за отчетный год  (O)</t>
  </si>
  <si>
    <t xml:space="preserve"> Количество выявленных нарушений при осуществлении контроля соответствия законодательству о контрактной системе в сфере закупок товаров, работ, услуг для обеспечения государственных нужд (статья 99 пункт 5) за предыдущий год  (Oр)</t>
  </si>
  <si>
    <t>Объем дебиторской задолженности ГАБС и подведомственных учреждений по расчетам с дебиторами  по состоянию на 1 января года, следующего за отчетным финансовым годом  (D) (тыс.руб.)</t>
  </si>
  <si>
    <t xml:space="preserve">Кассовое исполнение по расходам ГАБС и подведомственных учреждений в отчетном финансовом году (R) (тыс.руб.) </t>
  </si>
  <si>
    <t>24</t>
  </si>
  <si>
    <t>73</t>
  </si>
  <si>
    <t>Количество аудиторских проверок за отчётный год (А)</t>
  </si>
  <si>
    <t>Количество выявленных нарушений и недостатков по результатам аудиторских проверок за отчётный год (а)</t>
  </si>
  <si>
    <t>Объем кредиторской задолженности ГАБС и подведомственных ПБС по расчетам с поставщиками и подрядчиками по состоянию на начало отчетного финансового года (Z нг), (тыс.рублей)</t>
  </si>
  <si>
    <t>Объем кредиторской задолженности ГАБС и подведомственных ПБС по расчетам с поставщиками и подрядчиками по состоянию на конец финансового года (Z кг), (тыс.рублей)</t>
  </si>
  <si>
    <t>2.2 Своевременность приведения объёмов муниципальных программ в соответствие с решением о бюджете</t>
  </si>
  <si>
    <t>2.3 Качество осуществления равномерности расходов (средства местного бюджета)</t>
  </si>
  <si>
    <t xml:space="preserve">2.4 Погрешность кассового планирования </t>
  </si>
  <si>
    <t>2.5 Эффективность управления кредиторской задолженностью по расчетам с поставщиками и подрядчиками</t>
  </si>
  <si>
    <t>2.6 Наличие просроченной кредиторской задолженности по расходам</t>
  </si>
  <si>
    <t>2.7 Динамика роста (снижения) кредиторской задолженности</t>
  </si>
  <si>
    <t>2.8 Качество планирования ГАБС субсидий на финансовое обеспечение выполнения муниципального задания подведомственными бюджетными и автономными учреждениями</t>
  </si>
  <si>
    <t>2.9 Динамика остатков по субсидиям, перечисленным на финансовое обеспечение выполнения муниципального задания подведомственными бюджетными и(или) автономными учреждениями</t>
  </si>
  <si>
    <t>2.10 Доля неисполненных на конец отчетного финансового года бюджетных ассигнований</t>
  </si>
  <si>
    <t>2.11 Несоответствие расчетно-платежных документов, представленных в департамент по финансам, требованиям бюджетного законодательства Российской Федерации</t>
  </si>
  <si>
    <t>2.12 Своевременность представления уточненного реестра расходных обязательств</t>
  </si>
  <si>
    <r>
      <rPr>
        <b/>
        <sz val="12"/>
        <rFont val="Times New Roman"/>
        <family val="1"/>
        <charset val="204"/>
      </rPr>
      <t>2.13 Доля нарушений, выявленных при санкционировании операций в соответствии с законодательством о контрактной системе в сфере закупок товаров, работ, услуг для обеспечения государственных нужд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</si>
  <si>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2.14 Динамика нарушений, выявленных при санкционировании операций в соответствии с законодательством о контрактной системе в сфере закупок товаров, работ, услуг для обеспечения государственных нужд </t>
  </si>
  <si>
    <t>2.15 Нарушение порядка принятия бюджетных обязательств на закупку товаров, работ и услуг</t>
  </si>
  <si>
    <t xml:space="preserve">2.16 Исполнение судебных актов ГАБС и казённых учреждений (в количественном выражении) </t>
  </si>
  <si>
    <t xml:space="preserve">2.17 Исполнение судебных актов автономных и бюджетных учреждений (в количественном выражении) </t>
  </si>
  <si>
    <t xml:space="preserve">2.18 Динамика количества поступивших в департамент по финансам и бюджету исполнительных документов, подлежащих взысканию (в количественном выражении) </t>
  </si>
  <si>
    <t xml:space="preserve">2.19 Динамика поступивших в департамент по финансам и бюджету исполнительных документов  ГАБС и казённых учреждений, подлежащих взысканию  (в денежном выражении) </t>
  </si>
  <si>
    <t xml:space="preserve">2.20 Динамика поступивших в департамент по финансам и бюджету исполнительных документов , предусматривающим обращение взыскания на средства автономных и бюджетных учреждений, подлежащих взысканию  (в денежном выражении) </t>
  </si>
  <si>
    <t>901 и 991</t>
  </si>
  <si>
    <t>ф.0503127 страница Расходы графа Исполнено итого строка Расходы всего или АС Бюджет</t>
  </si>
  <si>
    <t>901и 991</t>
  </si>
  <si>
    <t>&gt;100</t>
  </si>
  <si>
    <t>&gt;1</t>
  </si>
  <si>
    <t>&lt;1</t>
  </si>
  <si>
    <t>не приведена</t>
  </si>
  <si>
    <t xml:space="preserve">901 и 991 </t>
  </si>
  <si>
    <t>АС Бюджет "Исполнение бюджета с учётом казначейства + КОСГУ" графа "Исполнено с начала года" с уточнёнными параметрами: код целевых средств 200.000.000 и 30000000; вид плана:все; тип классификации: Расходная; БА</t>
  </si>
  <si>
    <t>АС Бюджет "Исполнение бюджета с учётом казначейства + КОСГУ" графа "Уточнённый план" с уточнёнными параметрами: код целевых средств 200.000.000 и 30000000; вид плана:все;  тип классификации: Расходная; БА</t>
  </si>
  <si>
    <t xml:space="preserve">_АС Бюджет "Исполнение бюджета с учётом казначейства + КОСГУ" графа "Исполнено с начала года" с уточнёнными параметрами: код целевых средств 101.000.000; вид плана:все;  тип классификации: Расходная; </t>
  </si>
  <si>
    <t xml:space="preserve">АС Бюджет "Исполнение бюджета с учётом казначейства + КОСГУ" графа "Исполнено с начала года" с уточнёнными параметрами: код целевых средств 101.000.000; вид плана:все;тип классификации: Расходная; </t>
  </si>
  <si>
    <t>Данные из пункта "Эффективность управления кредиторской задолженностью, и минус счет 303205..</t>
  </si>
  <si>
    <t xml:space="preserve">АС Бюджет "Исполнение бюджета с учётом казначейства + КОСГУ" графа "Уточнённый план" с уточнёнными параметрами: код целевых средств: все ; вид плана:все; дата принятия:принятые; тип классификации: Расходная;  БА; </t>
  </si>
  <si>
    <t xml:space="preserve">АС Бюджет "Исполнение бюджета с учётом казначейства + КОСГУ" графа "Исполнено с начала года" с уточнёнными параметрами: код целевых средств: все; вид плана:все; дата принятия:принятые; тип классификации: Расходная; БА;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</si>
</sst>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* #,##0.00\ &quot;₽&quot;_-;\-* #,##0.00\ &quot;₽&quot;_-;_-* &quot;-&quot;??\ &quot;₽&quot;_-;_-@_-"/>
    <numFmt numFmtId="164" formatCode="&quot;&quot;###,##0.00"/>
    <numFmt numFmtId="165" formatCode="#,##0.0000"/>
    <numFmt numFmtId="166" formatCode="#,##0.00;[Red]\-#,##0.00;0.00"/>
    <numFmt numFmtId="167" formatCode="0.0"/>
    <numFmt numFmtId="168" formatCode="#,##0.000"/>
    <numFmt numFmtId="169" formatCode="0.000"/>
    <numFmt numFmtId="170" formatCode="#,##0;[Red]\-#,##0;0"/>
    <numFmt numFmtId="171" formatCode="#,##0.0"/>
    <numFmt numFmtId="172" formatCode="#,##0.000;[Red]\-#,##0.000;0.000"/>
    <numFmt numFmtId="173" formatCode="#,##0.00_ ;[Red]\-#,##0.00\ "/>
    <numFmt numFmtId="174" formatCode="#,##0.0;[Red]\-#,##0.0;0.0"/>
    <numFmt numFmtId="175" formatCode="0.0000"/>
    <numFmt numFmtId="176" formatCode="#,##0.00\ _₽"/>
  </numFmts>
  <fonts count="3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Calibri"/>
      <family val="2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Calibri"/>
      <family val="2"/>
      <charset val="204"/>
    </font>
    <font>
      <i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7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4">
    <xf numFmtId="0" fontId="0" fillId="0" borderId="0"/>
    <xf numFmtId="0" fontId="3" fillId="0" borderId="0"/>
    <xf numFmtId="0" fontId="8" fillId="0" borderId="1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44" fontId="13" fillId="0" borderId="0" applyFont="0" applyFill="0" applyBorder="0" applyAlignment="0" applyProtection="0"/>
    <xf numFmtId="0" fontId="17" fillId="0" borderId="0"/>
    <xf numFmtId="0" fontId="19" fillId="0" borderId="0"/>
    <xf numFmtId="44" fontId="13" fillId="0" borderId="0" applyFont="0" applyFill="0" applyBorder="0" applyAlignment="0" applyProtection="0"/>
    <xf numFmtId="0" fontId="14" fillId="0" borderId="0"/>
    <xf numFmtId="0" fontId="14" fillId="0" borderId="0"/>
    <xf numFmtId="0" fontId="25" fillId="0" borderId="0"/>
  </cellStyleXfs>
  <cellXfs count="28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1" fillId="0" borderId="1" xfId="2" applyNumberFormat="1" applyFont="1" applyBorder="1" applyAlignment="1">
      <alignment horizontal="left" vertical="top" wrapText="1"/>
    </xf>
    <xf numFmtId="4" fontId="10" fillId="0" borderId="1" xfId="0" applyNumberFormat="1" applyFont="1" applyBorder="1"/>
    <xf numFmtId="0" fontId="1" fillId="0" borderId="1" xfId="1" applyFont="1" applyBorder="1" applyAlignment="1">
      <alignment horizontal="center" vertical="center" wrapText="1"/>
    </xf>
    <xf numFmtId="0" fontId="10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center"/>
    </xf>
    <xf numFmtId="0" fontId="10" fillId="0" borderId="1" xfId="2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4" fontId="11" fillId="0" borderId="0" xfId="2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/>
    </xf>
    <xf numFmtId="4" fontId="10" fillId="0" borderId="0" xfId="0" applyNumberFormat="1" applyFont="1" applyBorder="1"/>
    <xf numFmtId="168" fontId="6" fillId="0" borderId="1" xfId="0" applyNumberFormat="1" applyFont="1" applyBorder="1" applyAlignment="1">
      <alignment horizontal="center"/>
    </xf>
    <xf numFmtId="169" fontId="10" fillId="0" borderId="1" xfId="0" applyNumberFormat="1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166" fontId="12" fillId="0" borderId="1" xfId="6" applyNumberFormat="1" applyFont="1" applyFill="1" applyBorder="1" applyAlignment="1" applyProtection="1">
      <alignment horizontal="center"/>
      <protection hidden="1"/>
    </xf>
    <xf numFmtId="0" fontId="10" fillId="0" borderId="1" xfId="0" applyFont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10" fillId="0" borderId="2" xfId="0" applyFont="1" applyBorder="1" applyAlignment="1">
      <alignment horizontal="center"/>
    </xf>
    <xf numFmtId="166" fontId="12" fillId="2" borderId="1" xfId="6" applyNumberFormat="1" applyFont="1" applyFill="1" applyBorder="1" applyAlignment="1" applyProtection="1">
      <alignment horizontal="center" vertical="center"/>
      <protection hidden="1"/>
    </xf>
    <xf numFmtId="169" fontId="10" fillId="2" borderId="1" xfId="0" applyNumberFormat="1" applyFont="1" applyFill="1" applyBorder="1" applyAlignment="1">
      <alignment horizontal="center"/>
    </xf>
    <xf numFmtId="0" fontId="0" fillId="0" borderId="0" xfId="0"/>
    <xf numFmtId="170" fontId="12" fillId="2" borderId="1" xfId="6" applyNumberFormat="1" applyFont="1" applyFill="1" applyBorder="1" applyAlignment="1" applyProtection="1">
      <alignment horizontal="center" vertical="center"/>
      <protection hidden="1"/>
    </xf>
    <xf numFmtId="170" fontId="12" fillId="2" borderId="1" xfId="6" applyNumberFormat="1" applyFont="1" applyFill="1" applyBorder="1" applyAlignment="1" applyProtection="1">
      <alignment horizontal="center"/>
      <protection hidden="1"/>
    </xf>
    <xf numFmtId="170" fontId="12" fillId="2" borderId="1" xfId="8" applyNumberFormat="1" applyFont="1" applyFill="1" applyBorder="1" applyAlignment="1" applyProtection="1">
      <alignment horizontal="center"/>
      <protection hidden="1"/>
    </xf>
    <xf numFmtId="166" fontId="12" fillId="2" borderId="3" xfId="6" applyNumberFormat="1" applyFont="1" applyFill="1" applyBorder="1" applyAlignment="1" applyProtection="1">
      <alignment horizontal="center" vertical="center"/>
      <protection hidden="1"/>
    </xf>
    <xf numFmtId="4" fontId="15" fillId="0" borderId="0" xfId="0" applyNumberFormat="1" applyFont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164" fontId="16" fillId="0" borderId="13" xfId="6" applyNumberFormat="1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166" fontId="12" fillId="2" borderId="1" xfId="8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/>
    </xf>
    <xf numFmtId="1" fontId="12" fillId="2" borderId="1" xfId="6" applyNumberFormat="1" applyFont="1" applyFill="1" applyBorder="1" applyAlignment="1" applyProtection="1">
      <alignment horizontal="center" vertical="center"/>
      <protection hidden="1"/>
    </xf>
    <xf numFmtId="1" fontId="12" fillId="2" borderId="1" xfId="6" applyNumberFormat="1" applyFont="1" applyFill="1" applyBorder="1" applyAlignment="1" applyProtection="1">
      <alignment horizontal="center"/>
      <protection hidden="1"/>
    </xf>
    <xf numFmtId="1" fontId="12" fillId="2" borderId="1" xfId="8" applyNumberFormat="1" applyFont="1" applyFill="1" applyBorder="1" applyAlignment="1" applyProtection="1">
      <alignment horizontal="center"/>
      <protection hidden="1"/>
    </xf>
    <xf numFmtId="0" fontId="9" fillId="0" borderId="1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169" fontId="10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4" fontId="10" fillId="2" borderId="1" xfId="0" applyNumberFormat="1" applyFont="1" applyFill="1" applyBorder="1" applyAlignment="1">
      <alignment horizontal="center"/>
    </xf>
    <xf numFmtId="4" fontId="12" fillId="2" borderId="1" xfId="6" applyNumberFormat="1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/>
    </xf>
    <xf numFmtId="170" fontId="20" fillId="2" borderId="1" xfId="6" applyNumberFormat="1" applyFont="1" applyFill="1" applyBorder="1" applyAlignment="1" applyProtection="1">
      <alignment horizontal="center" vertical="center"/>
      <protection hidden="1"/>
    </xf>
    <xf numFmtId="171" fontId="10" fillId="2" borderId="1" xfId="0" applyNumberFormat="1" applyFont="1" applyFill="1" applyBorder="1" applyAlignment="1">
      <alignment horizontal="center"/>
    </xf>
    <xf numFmtId="171" fontId="12" fillId="2" borderId="1" xfId="6" applyNumberFormat="1" applyFont="1" applyFill="1" applyBorder="1" applyAlignment="1" applyProtection="1">
      <alignment horizontal="center"/>
      <protection hidden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6" fillId="2" borderId="1" xfId="1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0" fontId="8" fillId="0" borderId="0" xfId="0" applyFont="1"/>
    <xf numFmtId="2" fontId="16" fillId="0" borderId="1" xfId="3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3" xfId="1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166" fontId="12" fillId="0" borderId="1" xfId="6" applyNumberFormat="1" applyFont="1" applyFill="1" applyBorder="1" applyAlignment="1" applyProtection="1">
      <alignment horizontal="center" wrapText="1"/>
      <protection hidden="1"/>
    </xf>
    <xf numFmtId="0" fontId="24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6" fillId="2" borderId="1" xfId="1" applyFont="1" applyFill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169" fontId="10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9" fontId="10" fillId="0" borderId="1" xfId="0" applyNumberFormat="1" applyFont="1" applyBorder="1" applyAlignment="1">
      <alignment horizontal="center" vertical="center"/>
    </xf>
    <xf numFmtId="14" fontId="12" fillId="2" borderId="1" xfId="6" applyNumberFormat="1" applyFont="1" applyFill="1" applyBorder="1" applyAlignment="1" applyProtection="1">
      <alignment horizontal="center" vertical="center"/>
      <protection hidden="1"/>
    </xf>
    <xf numFmtId="1" fontId="10" fillId="2" borderId="1" xfId="0" applyNumberFormat="1" applyFont="1" applyFill="1" applyBorder="1" applyAlignment="1">
      <alignment horizontal="center" vertical="center"/>
    </xf>
    <xf numFmtId="172" fontId="12" fillId="0" borderId="1" xfId="6" applyNumberFormat="1" applyFont="1" applyFill="1" applyBorder="1" applyAlignment="1" applyProtection="1">
      <alignment horizontal="center" wrapText="1"/>
      <protection hidden="1"/>
    </xf>
    <xf numFmtId="172" fontId="10" fillId="0" borderId="1" xfId="0" applyNumberFormat="1" applyFont="1" applyBorder="1" applyAlignment="1">
      <alignment horizontal="center"/>
    </xf>
    <xf numFmtId="166" fontId="12" fillId="0" borderId="1" xfId="0" applyNumberFormat="1" applyFont="1" applyFill="1" applyBorder="1" applyAlignment="1" applyProtection="1">
      <protection hidden="1"/>
    </xf>
    <xf numFmtId="4" fontId="10" fillId="0" borderId="1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166" fontId="12" fillId="0" borderId="1" xfId="0" applyNumberFormat="1" applyFont="1" applyFill="1" applyBorder="1" applyAlignment="1" applyProtection="1">
      <alignment horizontal="right"/>
      <protection hidden="1"/>
    </xf>
    <xf numFmtId="166" fontId="12" fillId="0" borderId="14" xfId="0" applyNumberFormat="1" applyFont="1" applyFill="1" applyBorder="1" applyAlignment="1" applyProtection="1">
      <protection hidden="1"/>
    </xf>
    <xf numFmtId="166" fontId="12" fillId="0" borderId="6" xfId="0" applyNumberFormat="1" applyFont="1" applyFill="1" applyBorder="1" applyAlignment="1" applyProtection="1">
      <alignment horizontal="right"/>
      <protection hidden="1"/>
    </xf>
    <xf numFmtId="173" fontId="0" fillId="0" borderId="0" xfId="0" applyNumberFormat="1"/>
    <xf numFmtId="0" fontId="6" fillId="2" borderId="4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164" fontId="16" fillId="0" borderId="12" xfId="6" applyNumberFormat="1" applyFont="1" applyBorder="1" applyAlignment="1">
      <alignment horizontal="center" wrapText="1"/>
    </xf>
    <xf numFmtId="0" fontId="0" fillId="3" borderId="0" xfId="0" applyFill="1"/>
    <xf numFmtId="167" fontId="10" fillId="0" borderId="3" xfId="0" applyNumberFormat="1" applyFont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164" fontId="16" fillId="0" borderId="12" xfId="0" applyNumberFormat="1" applyFont="1" applyBorder="1" applyAlignment="1">
      <alignment horizontal="center" wrapText="1"/>
    </xf>
    <xf numFmtId="164" fontId="16" fillId="0" borderId="15" xfId="0" applyNumberFormat="1" applyFont="1" applyBorder="1" applyAlignment="1">
      <alignment horizontal="center" wrapText="1"/>
    </xf>
    <xf numFmtId="164" fontId="16" fillId="0" borderId="15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164" fontId="16" fillId="2" borderId="12" xfId="6" applyNumberFormat="1" applyFont="1" applyFill="1" applyBorder="1" applyAlignment="1">
      <alignment horizontal="center" wrapText="1"/>
    </xf>
    <xf numFmtId="164" fontId="16" fillId="2" borderId="12" xfId="0" applyNumberFormat="1" applyFont="1" applyFill="1" applyBorder="1" applyAlignment="1">
      <alignment horizontal="center" wrapText="1"/>
    </xf>
    <xf numFmtId="167" fontId="10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4" fontId="12" fillId="2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6" fillId="0" borderId="1" xfId="5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6" fillId="0" borderId="12" xfId="13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164" fontId="16" fillId="0" borderId="12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 wrapText="1"/>
    </xf>
    <xf numFmtId="175" fontId="10" fillId="0" borderId="1" xfId="0" applyNumberFormat="1" applyFont="1" applyBorder="1" applyAlignment="1">
      <alignment horizontal="center" wrapText="1"/>
    </xf>
    <xf numFmtId="176" fontId="10" fillId="2" borderId="1" xfId="0" applyNumberFormat="1" applyFont="1" applyFill="1" applyBorder="1" applyAlignment="1">
      <alignment horizontal="center"/>
    </xf>
    <xf numFmtId="176" fontId="10" fillId="0" borderId="1" xfId="0" applyNumberFormat="1" applyFont="1" applyBorder="1" applyAlignment="1">
      <alignment horizontal="center"/>
    </xf>
    <xf numFmtId="176" fontId="16" fillId="2" borderId="1" xfId="3" applyNumberFormat="1" applyFont="1" applyFill="1" applyBorder="1" applyAlignment="1">
      <alignment horizontal="center" wrapText="1"/>
    </xf>
    <xf numFmtId="176" fontId="16" fillId="2" borderId="1" xfId="5" applyNumberFormat="1" applyFont="1" applyFill="1" applyBorder="1" applyAlignment="1">
      <alignment horizontal="center" wrapText="1"/>
    </xf>
    <xf numFmtId="176" fontId="16" fillId="0" borderId="1" xfId="0" applyNumberFormat="1" applyFont="1" applyBorder="1" applyAlignment="1">
      <alignment horizontal="center" wrapText="1"/>
    </xf>
    <xf numFmtId="176" fontId="16" fillId="0" borderId="1" xfId="3" applyNumberFormat="1" applyFont="1" applyBorder="1" applyAlignment="1">
      <alignment horizontal="center" wrapText="1"/>
    </xf>
    <xf numFmtId="176" fontId="0" fillId="0" borderId="0" xfId="0" applyNumberFormat="1"/>
    <xf numFmtId="0" fontId="0" fillId="4" borderId="0" xfId="0" applyFill="1"/>
    <xf numFmtId="4" fontId="0" fillId="0" borderId="0" xfId="0" applyNumberFormat="1"/>
    <xf numFmtId="164" fontId="16" fillId="2" borderId="1" xfId="5" applyNumberFormat="1" applyFont="1" applyFill="1" applyBorder="1" applyAlignment="1">
      <alignment horizontal="center" wrapText="1"/>
    </xf>
    <xf numFmtId="166" fontId="12" fillId="0" borderId="3" xfId="6" applyNumberFormat="1" applyFont="1" applyFill="1" applyBorder="1" applyAlignment="1" applyProtection="1">
      <alignment horizontal="center" vertical="center"/>
      <protection hidden="1"/>
    </xf>
    <xf numFmtId="169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170" fontId="12" fillId="0" borderId="1" xfId="6" applyNumberFormat="1" applyFont="1" applyFill="1" applyBorder="1" applyAlignment="1" applyProtection="1">
      <alignment horizontal="center"/>
      <protection hidden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4" fontId="6" fillId="0" borderId="2" xfId="0" applyNumberFormat="1" applyFont="1" applyBorder="1" applyAlignment="1">
      <alignment horizontal="left" wrapText="1"/>
    </xf>
    <xf numFmtId="4" fontId="6" fillId="0" borderId="8" xfId="0" applyNumberFormat="1" applyFont="1" applyBorder="1" applyAlignment="1">
      <alignment horizontal="left" wrapText="1"/>
    </xf>
    <xf numFmtId="4" fontId="6" fillId="0" borderId="9" xfId="0" applyNumberFormat="1" applyFont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2" borderId="1" xfId="4" applyNumberFormat="1" applyFont="1" applyFill="1" applyBorder="1" applyAlignment="1">
      <alignment horizontal="center" vertical="center" wrapText="1"/>
    </xf>
    <xf numFmtId="164" fontId="16" fillId="2" borderId="1" xfId="6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top" wrapText="1"/>
    </xf>
    <xf numFmtId="0" fontId="29" fillId="2" borderId="2" xfId="1" applyFont="1" applyFill="1" applyBorder="1" applyAlignment="1">
      <alignment horizontal="center" vertical="top" wrapText="1"/>
    </xf>
    <xf numFmtId="0" fontId="29" fillId="2" borderId="9" xfId="1" applyFont="1" applyFill="1" applyBorder="1" applyAlignment="1">
      <alignment horizontal="center" vertical="top" wrapText="1"/>
    </xf>
    <xf numFmtId="0" fontId="31" fillId="2" borderId="3" xfId="1" applyFont="1" applyFill="1" applyBorder="1" applyAlignment="1">
      <alignment wrapText="1"/>
    </xf>
    <xf numFmtId="0" fontId="31" fillId="2" borderId="3" xfId="0" applyFont="1" applyFill="1" applyBorder="1" applyAlignment="1">
      <alignment wrapText="1"/>
    </xf>
    <xf numFmtId="0" fontId="31" fillId="2" borderId="4" xfId="0" applyFont="1" applyFill="1" applyBorder="1" applyAlignment="1">
      <alignment wrapText="1"/>
    </xf>
    <xf numFmtId="0" fontId="28" fillId="0" borderId="2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32" fillId="0" borderId="1" xfId="2" applyFont="1" applyBorder="1" applyAlignment="1">
      <alignment horizontal="left" vertical="top" wrapText="1"/>
    </xf>
    <xf numFmtId="0" fontId="32" fillId="0" borderId="2" xfId="2" applyFont="1" applyBorder="1" applyAlignment="1">
      <alignment horizontal="left" vertical="top" wrapText="1"/>
    </xf>
    <xf numFmtId="0" fontId="29" fillId="0" borderId="2" xfId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29" fillId="0" borderId="9" xfId="1" applyFont="1" applyBorder="1" applyAlignment="1">
      <alignment horizontal="center" vertical="center" wrapText="1"/>
    </xf>
    <xf numFmtId="0" fontId="29" fillId="2" borderId="3" xfId="0" applyFont="1" applyFill="1" applyBorder="1" applyAlignment="1">
      <alignment vertical="center" wrapText="1"/>
    </xf>
    <xf numFmtId="0" fontId="29" fillId="0" borderId="2" xfId="0" applyFont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top" wrapText="1"/>
    </xf>
    <xf numFmtId="0" fontId="33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top" wrapText="1"/>
    </xf>
    <xf numFmtId="0" fontId="34" fillId="0" borderId="1" xfId="0" applyFont="1" applyFill="1" applyBorder="1" applyAlignment="1">
      <alignment vertical="top" wrapText="1"/>
    </xf>
    <xf numFmtId="164" fontId="16" fillId="0" borderId="1" xfId="0" applyNumberFormat="1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166" fontId="12" fillId="0" borderId="1" xfId="0" applyNumberFormat="1" applyFont="1" applyFill="1" applyBorder="1" applyAlignment="1" applyProtection="1">
      <alignment horizontal="center" vertical="center"/>
      <protection hidden="1"/>
    </xf>
    <xf numFmtId="166" fontId="12" fillId="0" borderId="2" xfId="0" applyNumberFormat="1" applyFont="1" applyFill="1" applyBorder="1" applyAlignment="1" applyProtection="1">
      <alignment horizontal="center" vertical="center"/>
      <protection hidden="1"/>
    </xf>
    <xf numFmtId="166" fontId="12" fillId="2" borderId="1" xfId="0" applyNumberFormat="1" applyFont="1" applyFill="1" applyBorder="1" applyAlignment="1" applyProtection="1">
      <alignment horizontal="center" vertical="center"/>
      <protection hidden="1"/>
    </xf>
    <xf numFmtId="166" fontId="12" fillId="2" borderId="2" xfId="0" applyNumberFormat="1" applyFont="1" applyFill="1" applyBorder="1" applyAlignment="1" applyProtection="1">
      <alignment horizontal="center" vertical="center"/>
      <protection hidden="1"/>
    </xf>
    <xf numFmtId="44" fontId="2" fillId="0" borderId="2" xfId="7" applyFont="1" applyBorder="1" applyAlignment="1">
      <alignment horizontal="center" wrapText="1"/>
    </xf>
    <xf numFmtId="44" fontId="2" fillId="0" borderId="9" xfId="7" applyFont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/>
    </xf>
    <xf numFmtId="170" fontId="12" fillId="2" borderId="1" xfId="8" applyNumberFormat="1" applyFont="1" applyFill="1" applyBorder="1" applyAlignment="1" applyProtection="1">
      <alignment horizontal="center" vertical="center"/>
      <protection hidden="1"/>
    </xf>
    <xf numFmtId="0" fontId="29" fillId="0" borderId="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74" fontId="20" fillId="2" borderId="1" xfId="6" applyNumberFormat="1" applyFont="1" applyFill="1" applyBorder="1" applyAlignment="1" applyProtection="1">
      <alignment horizontal="center" vertical="center"/>
      <protection hidden="1"/>
    </xf>
    <xf numFmtId="1" fontId="20" fillId="2" borderId="1" xfId="6" applyNumberFormat="1" applyFont="1" applyFill="1" applyBorder="1" applyAlignment="1" applyProtection="1">
      <alignment horizontal="center" vertical="center"/>
      <protection hidden="1"/>
    </xf>
    <xf numFmtId="169" fontId="8" fillId="2" borderId="1" xfId="0" applyNumberFormat="1" applyFont="1" applyFill="1" applyBorder="1" applyAlignment="1">
      <alignment horizontal="center" vertical="center"/>
    </xf>
    <xf numFmtId="174" fontId="8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74" fontId="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12" fillId="0" borderId="1" xfId="6" applyNumberFormat="1" applyFont="1" applyFill="1" applyBorder="1" applyAlignment="1" applyProtection="1">
      <alignment horizontal="center" vertical="center"/>
      <protection hidden="1"/>
    </xf>
    <xf numFmtId="167" fontId="10" fillId="2" borderId="1" xfId="0" applyNumberFormat="1" applyFont="1" applyFill="1" applyBorder="1" applyAlignment="1">
      <alignment horizontal="center" vertical="center"/>
    </xf>
    <xf numFmtId="167" fontId="12" fillId="0" borderId="1" xfId="8" applyNumberFormat="1" applyFont="1" applyFill="1" applyBorder="1" applyAlignment="1" applyProtection="1">
      <alignment horizontal="center" vertical="center"/>
      <protection hidden="1"/>
    </xf>
    <xf numFmtId="0" fontId="28" fillId="0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</cellXfs>
  <cellStyles count="14">
    <cellStyle name="Денежный" xfId="7" builtinId="4"/>
    <cellStyle name="Денежный 2" xfId="10"/>
    <cellStyle name="Обычный" xfId="0" builtinId="0"/>
    <cellStyle name="Обычный 2" xfId="1"/>
    <cellStyle name="Обычный 2 2" xfId="6"/>
    <cellStyle name="Обычный 2 3" xfId="8"/>
    <cellStyle name="Обычный 2 3 2" xfId="11"/>
    <cellStyle name="Обычный 3" xfId="3"/>
    <cellStyle name="Обычный 4" xfId="4"/>
    <cellStyle name="Обычный 5" xfId="5"/>
    <cellStyle name="Обычный 6" xfId="9"/>
    <cellStyle name="Обычный 6 2" xfId="12"/>
    <cellStyle name="Обычный 7" xfId="13"/>
    <cellStyle name="Элементы осе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view="pageBreakPreview" zoomScaleNormal="100" zoomScaleSheetLayoutView="100" workbookViewId="0">
      <selection activeCell="K4" sqref="K4"/>
    </sheetView>
  </sheetViews>
  <sheetFormatPr defaultRowHeight="15" x14ac:dyDescent="0.25"/>
  <cols>
    <col min="1" max="1" width="7.42578125" customWidth="1"/>
    <col min="2" max="2" width="45.85546875" customWidth="1"/>
    <col min="3" max="3" width="12.85546875" customWidth="1"/>
    <col min="4" max="4" width="17.85546875" customWidth="1"/>
    <col min="5" max="5" width="18" customWidth="1"/>
    <col min="6" max="6" width="11.5703125" customWidth="1"/>
    <col min="7" max="7" width="15.85546875" customWidth="1"/>
    <col min="8" max="8" width="16.5703125" customWidth="1"/>
    <col min="9" max="9" width="16.42578125" customWidth="1"/>
  </cols>
  <sheetData>
    <row r="1" spans="1:10" ht="50.25" customHeight="1" x14ac:dyDescent="0.25">
      <c r="A1" s="186" t="s">
        <v>151</v>
      </c>
      <c r="B1" s="186"/>
      <c r="C1" s="186"/>
      <c r="D1" s="186"/>
      <c r="E1" s="186"/>
      <c r="F1" s="186"/>
      <c r="G1" s="186"/>
      <c r="H1" s="186"/>
      <c r="I1" s="186"/>
    </row>
    <row r="2" spans="1:10" ht="66" customHeight="1" x14ac:dyDescent="0.25">
      <c r="A2" s="188" t="s">
        <v>19</v>
      </c>
      <c r="B2" s="188" t="s">
        <v>115</v>
      </c>
      <c r="C2" s="187" t="s">
        <v>114</v>
      </c>
      <c r="D2" s="187" t="s">
        <v>96</v>
      </c>
      <c r="E2" s="187"/>
      <c r="F2" s="187"/>
      <c r="G2" s="187" t="s">
        <v>97</v>
      </c>
      <c r="H2" s="187" t="s">
        <v>31</v>
      </c>
      <c r="I2" s="187" t="s">
        <v>72</v>
      </c>
      <c r="J2" s="99"/>
    </row>
    <row r="3" spans="1:10" ht="121.5" customHeight="1" x14ac:dyDescent="0.25">
      <c r="A3" s="188"/>
      <c r="B3" s="188"/>
      <c r="C3" s="187"/>
      <c r="D3" s="221" t="s">
        <v>71</v>
      </c>
      <c r="E3" s="221" t="s">
        <v>70</v>
      </c>
      <c r="F3" s="92" t="s">
        <v>21</v>
      </c>
      <c r="G3" s="187"/>
      <c r="H3" s="187"/>
      <c r="I3" s="187"/>
      <c r="J3" s="99"/>
    </row>
    <row r="4" spans="1:10" ht="23.25" customHeight="1" x14ac:dyDescent="0.25">
      <c r="A4" s="220" t="s">
        <v>189</v>
      </c>
      <c r="B4" s="131" t="s">
        <v>0</v>
      </c>
      <c r="C4" s="22">
        <v>0</v>
      </c>
      <c r="D4" s="27">
        <v>0</v>
      </c>
      <c r="E4" s="27">
        <v>0</v>
      </c>
      <c r="F4" s="27">
        <f>D4+E4</f>
        <v>0</v>
      </c>
      <c r="G4" s="22" t="s">
        <v>59</v>
      </c>
      <c r="H4" s="22" t="s">
        <v>59</v>
      </c>
      <c r="I4" s="22">
        <v>0</v>
      </c>
      <c r="J4" s="99"/>
    </row>
    <row r="5" spans="1:10" ht="20.25" customHeight="1" x14ac:dyDescent="0.25">
      <c r="A5" s="6">
        <v>902</v>
      </c>
      <c r="B5" s="132" t="s">
        <v>1</v>
      </c>
      <c r="C5" s="14">
        <v>0</v>
      </c>
      <c r="D5" s="27">
        <v>0</v>
      </c>
      <c r="E5" s="100">
        <v>0</v>
      </c>
      <c r="F5" s="27">
        <f t="shared" ref="F5:F22" si="0">D5+E5</f>
        <v>0</v>
      </c>
      <c r="G5" s="22" t="s">
        <v>59</v>
      </c>
      <c r="H5" s="22" t="s">
        <v>59</v>
      </c>
      <c r="I5" s="22">
        <v>0</v>
      </c>
      <c r="J5" s="99"/>
    </row>
    <row r="6" spans="1:10" ht="31.5" x14ac:dyDescent="0.25">
      <c r="A6" s="6">
        <v>905</v>
      </c>
      <c r="B6" s="132" t="s">
        <v>2</v>
      </c>
      <c r="C6" s="14">
        <v>0</v>
      </c>
      <c r="D6" s="27">
        <v>0</v>
      </c>
      <c r="E6" s="27">
        <v>0</v>
      </c>
      <c r="F6" s="27">
        <f t="shared" si="0"/>
        <v>0</v>
      </c>
      <c r="G6" s="22" t="s">
        <v>59</v>
      </c>
      <c r="H6" s="22" t="s">
        <v>59</v>
      </c>
      <c r="I6" s="22">
        <v>0</v>
      </c>
      <c r="J6" s="99"/>
    </row>
    <row r="7" spans="1:10" ht="31.5" x14ac:dyDescent="0.25">
      <c r="A7" s="6">
        <v>908</v>
      </c>
      <c r="B7" s="132" t="s">
        <v>3</v>
      </c>
      <c r="C7" s="14">
        <v>0</v>
      </c>
      <c r="D7" s="27">
        <v>0</v>
      </c>
      <c r="E7" s="27">
        <v>0</v>
      </c>
      <c r="F7" s="27">
        <f t="shared" si="0"/>
        <v>0</v>
      </c>
      <c r="G7" s="22" t="s">
        <v>59</v>
      </c>
      <c r="H7" s="22" t="s">
        <v>59</v>
      </c>
      <c r="I7" s="22">
        <v>0</v>
      </c>
      <c r="J7" s="99"/>
    </row>
    <row r="8" spans="1:10" ht="31.5" x14ac:dyDescent="0.25">
      <c r="A8" s="6">
        <v>910</v>
      </c>
      <c r="B8" s="132" t="s">
        <v>4</v>
      </c>
      <c r="C8" s="14">
        <v>0</v>
      </c>
      <c r="D8" s="27">
        <v>0</v>
      </c>
      <c r="E8" s="27">
        <v>0</v>
      </c>
      <c r="F8" s="27">
        <f t="shared" si="0"/>
        <v>0</v>
      </c>
      <c r="G8" s="22" t="s">
        <v>59</v>
      </c>
      <c r="H8" s="22" t="s">
        <v>59</v>
      </c>
      <c r="I8" s="22">
        <v>0</v>
      </c>
      <c r="J8" s="99"/>
    </row>
    <row r="9" spans="1:10" ht="31.5" x14ac:dyDescent="0.25">
      <c r="A9" s="6">
        <v>918</v>
      </c>
      <c r="B9" s="132" t="s">
        <v>5</v>
      </c>
      <c r="C9" s="14">
        <v>1</v>
      </c>
      <c r="D9" s="27">
        <v>0</v>
      </c>
      <c r="E9" s="101">
        <v>20696</v>
      </c>
      <c r="F9" s="27">
        <f t="shared" si="0"/>
        <v>20696</v>
      </c>
      <c r="G9" s="29">
        <v>20696</v>
      </c>
      <c r="H9" s="22">
        <v>100</v>
      </c>
      <c r="I9" s="22">
        <v>1</v>
      </c>
      <c r="J9" s="99"/>
    </row>
    <row r="10" spans="1:10" ht="31.5" x14ac:dyDescent="0.25">
      <c r="A10" s="6">
        <v>921</v>
      </c>
      <c r="B10" s="132" t="s">
        <v>6</v>
      </c>
      <c r="C10" s="14">
        <v>0</v>
      </c>
      <c r="D10" s="27">
        <v>0</v>
      </c>
      <c r="E10" s="27">
        <v>0</v>
      </c>
      <c r="F10" s="27">
        <f t="shared" si="0"/>
        <v>0</v>
      </c>
      <c r="G10" s="22" t="s">
        <v>59</v>
      </c>
      <c r="H10" s="22" t="s">
        <v>59</v>
      </c>
      <c r="I10" s="22">
        <v>0</v>
      </c>
      <c r="J10" s="99"/>
    </row>
    <row r="11" spans="1:10" ht="33.75" customHeight="1" x14ac:dyDescent="0.25">
      <c r="A11" s="6">
        <v>922</v>
      </c>
      <c r="B11" s="132" t="s">
        <v>7</v>
      </c>
      <c r="C11" s="14">
        <v>0</v>
      </c>
      <c r="D11" s="27">
        <v>0</v>
      </c>
      <c r="E11" s="27">
        <v>0</v>
      </c>
      <c r="F11" s="27">
        <f t="shared" si="0"/>
        <v>0</v>
      </c>
      <c r="G11" s="22" t="s">
        <v>59</v>
      </c>
      <c r="H11" s="22" t="s">
        <v>59</v>
      </c>
      <c r="I11" s="22">
        <v>0</v>
      </c>
      <c r="J11" s="99"/>
    </row>
    <row r="12" spans="1:10" ht="31.5" x14ac:dyDescent="0.25">
      <c r="A12" s="6">
        <v>923</v>
      </c>
      <c r="B12" s="132" t="s">
        <v>8</v>
      </c>
      <c r="C12" s="14">
        <v>0</v>
      </c>
      <c r="D12" s="27">
        <v>0</v>
      </c>
      <c r="E12" s="27">
        <v>0</v>
      </c>
      <c r="F12" s="27">
        <f t="shared" si="0"/>
        <v>0</v>
      </c>
      <c r="G12" s="22" t="s">
        <v>59</v>
      </c>
      <c r="H12" s="22" t="s">
        <v>59</v>
      </c>
      <c r="I12" s="22">
        <v>0</v>
      </c>
      <c r="J12" s="99"/>
    </row>
    <row r="13" spans="1:10" ht="31.5" x14ac:dyDescent="0.25">
      <c r="A13" s="6">
        <v>925</v>
      </c>
      <c r="B13" s="132" t="s">
        <v>9</v>
      </c>
      <c r="C13" s="14">
        <v>1</v>
      </c>
      <c r="D13" s="27">
        <v>0</v>
      </c>
      <c r="E13" s="101">
        <v>86</v>
      </c>
      <c r="F13" s="27">
        <f t="shared" si="0"/>
        <v>86</v>
      </c>
      <c r="G13" s="24">
        <v>86</v>
      </c>
      <c r="H13" s="25">
        <f>(G13/F13)*100</f>
        <v>100</v>
      </c>
      <c r="I13" s="22">
        <v>1</v>
      </c>
      <c r="J13" s="99"/>
    </row>
    <row r="14" spans="1:10" ht="31.5" x14ac:dyDescent="0.25">
      <c r="A14" s="6">
        <v>926</v>
      </c>
      <c r="B14" s="132" t="s">
        <v>10</v>
      </c>
      <c r="C14" s="14">
        <v>0</v>
      </c>
      <c r="D14" s="27">
        <v>0</v>
      </c>
      <c r="E14" s="27">
        <v>0</v>
      </c>
      <c r="F14" s="27">
        <f t="shared" si="0"/>
        <v>0</v>
      </c>
      <c r="G14" s="22" t="s">
        <v>59</v>
      </c>
      <c r="H14" s="22" t="s">
        <v>59</v>
      </c>
      <c r="I14" s="22">
        <v>0</v>
      </c>
      <c r="J14" s="99"/>
    </row>
    <row r="15" spans="1:10" ht="31.5" x14ac:dyDescent="0.25">
      <c r="A15" s="6">
        <v>929</v>
      </c>
      <c r="B15" s="132" t="s">
        <v>11</v>
      </c>
      <c r="C15" s="14">
        <v>1</v>
      </c>
      <c r="D15" s="27">
        <v>7.0000000000000007E-2</v>
      </c>
      <c r="E15" s="27">
        <v>0.03</v>
      </c>
      <c r="F15" s="27">
        <f t="shared" si="0"/>
        <v>0.1</v>
      </c>
      <c r="G15" s="22">
        <v>0.1</v>
      </c>
      <c r="H15" s="136">
        <v>100</v>
      </c>
      <c r="I15" s="22">
        <v>1</v>
      </c>
      <c r="J15" s="99"/>
    </row>
    <row r="16" spans="1:10" ht="31.5" x14ac:dyDescent="0.25">
      <c r="A16" s="6">
        <v>930</v>
      </c>
      <c r="B16" s="132" t="s">
        <v>12</v>
      </c>
      <c r="C16" s="14">
        <v>1</v>
      </c>
      <c r="D16" s="27">
        <v>0</v>
      </c>
      <c r="E16" s="100">
        <v>29.6</v>
      </c>
      <c r="F16" s="27">
        <f t="shared" si="0"/>
        <v>29.6</v>
      </c>
      <c r="G16" s="14">
        <v>29.6</v>
      </c>
      <c r="H16" s="25">
        <f>(G16/F16)*100</f>
        <v>100</v>
      </c>
      <c r="I16" s="22">
        <v>1</v>
      </c>
      <c r="J16" s="99"/>
    </row>
    <row r="17" spans="1:10" ht="31.5" x14ac:dyDescent="0.25">
      <c r="A17" s="6">
        <v>934</v>
      </c>
      <c r="B17" s="132" t="s">
        <v>13</v>
      </c>
      <c r="C17" s="14">
        <v>0</v>
      </c>
      <c r="D17" s="27">
        <v>0</v>
      </c>
      <c r="E17" s="101">
        <v>1.0000000000000001E-5</v>
      </c>
      <c r="F17" s="27">
        <f t="shared" si="0"/>
        <v>1.0000000000000001E-5</v>
      </c>
      <c r="G17" s="22" t="s">
        <v>59</v>
      </c>
      <c r="H17" s="22" t="s">
        <v>59</v>
      </c>
      <c r="I17" s="22">
        <v>0</v>
      </c>
      <c r="J17" s="99"/>
    </row>
    <row r="18" spans="1:10" ht="31.5" x14ac:dyDescent="0.25">
      <c r="A18" s="6">
        <v>942</v>
      </c>
      <c r="B18" s="132" t="s">
        <v>14</v>
      </c>
      <c r="C18" s="14">
        <v>0</v>
      </c>
      <c r="D18" s="27">
        <v>0</v>
      </c>
      <c r="E18" s="27">
        <v>0</v>
      </c>
      <c r="F18" s="27">
        <f t="shared" si="0"/>
        <v>0</v>
      </c>
      <c r="G18" s="22" t="s">
        <v>59</v>
      </c>
      <c r="H18" s="22" t="s">
        <v>59</v>
      </c>
      <c r="I18" s="22">
        <v>0</v>
      </c>
      <c r="J18" s="99"/>
    </row>
    <row r="19" spans="1:10" ht="31.5" x14ac:dyDescent="0.25">
      <c r="A19" s="6">
        <v>962</v>
      </c>
      <c r="B19" s="132" t="s">
        <v>15</v>
      </c>
      <c r="C19" s="14">
        <v>0</v>
      </c>
      <c r="D19" s="27">
        <v>0</v>
      </c>
      <c r="E19" s="27">
        <v>0</v>
      </c>
      <c r="F19" s="27">
        <f t="shared" si="0"/>
        <v>0</v>
      </c>
      <c r="G19" s="22" t="s">
        <v>59</v>
      </c>
      <c r="H19" s="22" t="s">
        <v>59</v>
      </c>
      <c r="I19" s="22">
        <v>0</v>
      </c>
      <c r="J19" s="99"/>
    </row>
    <row r="20" spans="1:10" ht="31.5" x14ac:dyDescent="0.25">
      <c r="A20" s="6">
        <v>972</v>
      </c>
      <c r="B20" s="132" t="s">
        <v>16</v>
      </c>
      <c r="C20" s="14">
        <v>0</v>
      </c>
      <c r="D20" s="27">
        <v>0</v>
      </c>
      <c r="E20" s="27">
        <v>0</v>
      </c>
      <c r="F20" s="27">
        <f t="shared" si="0"/>
        <v>0</v>
      </c>
      <c r="G20" s="22" t="s">
        <v>59</v>
      </c>
      <c r="H20" s="22" t="s">
        <v>59</v>
      </c>
      <c r="I20" s="22">
        <v>0</v>
      </c>
      <c r="J20" s="99"/>
    </row>
    <row r="21" spans="1:10" ht="31.5" x14ac:dyDescent="0.25">
      <c r="A21" s="6">
        <v>982</v>
      </c>
      <c r="B21" s="132" t="s">
        <v>17</v>
      </c>
      <c r="C21" s="14">
        <v>0</v>
      </c>
      <c r="D21" s="27">
        <v>0</v>
      </c>
      <c r="E21" s="27">
        <v>0</v>
      </c>
      <c r="F21" s="27">
        <f t="shared" si="0"/>
        <v>0</v>
      </c>
      <c r="G21" s="22" t="s">
        <v>59</v>
      </c>
      <c r="H21" s="22" t="s">
        <v>59</v>
      </c>
      <c r="I21" s="22">
        <v>0</v>
      </c>
      <c r="J21" s="99"/>
    </row>
    <row r="22" spans="1:10" ht="32.25" thickBot="1" x14ac:dyDescent="0.3">
      <c r="A22" s="102">
        <v>992</v>
      </c>
      <c r="B22" s="133" t="s">
        <v>18</v>
      </c>
      <c r="C22" s="103">
        <v>0</v>
      </c>
      <c r="D22" s="27">
        <v>0</v>
      </c>
      <c r="E22" s="27">
        <v>0</v>
      </c>
      <c r="F22" s="27">
        <f t="shared" si="0"/>
        <v>0</v>
      </c>
      <c r="G22" s="22" t="s">
        <v>59</v>
      </c>
      <c r="H22" s="22" t="s">
        <v>59</v>
      </c>
      <c r="I22" s="22">
        <v>0</v>
      </c>
      <c r="J22" s="99"/>
    </row>
  </sheetData>
  <mergeCells count="8">
    <mergeCell ref="A1:I1"/>
    <mergeCell ref="I2:I3"/>
    <mergeCell ref="A2:A3"/>
    <mergeCell ref="B2:B3"/>
    <mergeCell ref="C2:C3"/>
    <mergeCell ref="D2:F2"/>
    <mergeCell ref="G2:G3"/>
    <mergeCell ref="H2:H3"/>
  </mergeCells>
  <printOptions horizontalCentered="1"/>
  <pageMargins left="0.78740157480314965" right="0.39370078740157483" top="0.39370078740157483" bottom="0.78740157480314965" header="0.31496062992125984" footer="0.31496062992125984"/>
  <pageSetup paperSize="9" scale="56" orientation="portrait" r:id="rId1"/>
  <rowBreaks count="1" manualBreakCount="1">
    <brk id="4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Normal="100" zoomScaleSheetLayoutView="100" workbookViewId="0">
      <selection activeCell="C11" sqref="C11"/>
    </sheetView>
  </sheetViews>
  <sheetFormatPr defaultRowHeight="15" x14ac:dyDescent="0.25"/>
  <cols>
    <col min="1" max="1" width="7.42578125" customWidth="1"/>
    <col min="2" max="2" width="45.85546875" customWidth="1"/>
    <col min="3" max="3" width="12.85546875" customWidth="1"/>
    <col min="4" max="6" width="11.28515625" bestFit="1" customWidth="1"/>
    <col min="7" max="7" width="9.42578125" bestFit="1" customWidth="1"/>
    <col min="8" max="8" width="13.140625" bestFit="1" customWidth="1"/>
    <col min="9" max="9" width="9.42578125" bestFit="1" customWidth="1"/>
    <col min="10" max="11" width="9.28515625" hidden="1" customWidth="1"/>
    <col min="12" max="12" width="16.5703125" customWidth="1"/>
    <col min="13" max="13" width="13.7109375" style="135" customWidth="1"/>
    <col min="14" max="14" width="11.85546875" customWidth="1"/>
    <col min="15" max="15" width="11.7109375" customWidth="1"/>
  </cols>
  <sheetData>
    <row r="1" spans="1:17" ht="18" customHeight="1" x14ac:dyDescent="0.25">
      <c r="A1" s="197" t="s">
        <v>173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7" ht="108.75" customHeight="1" x14ac:dyDescent="0.25">
      <c r="A2" s="188" t="s">
        <v>19</v>
      </c>
      <c r="B2" s="188" t="s">
        <v>115</v>
      </c>
      <c r="C2" s="187" t="s">
        <v>141</v>
      </c>
      <c r="D2" s="187" t="s">
        <v>142</v>
      </c>
      <c r="E2" s="187"/>
      <c r="F2" s="187"/>
      <c r="G2" s="187"/>
      <c r="H2" s="187"/>
      <c r="I2" s="187"/>
      <c r="J2" s="187"/>
      <c r="K2" s="187"/>
      <c r="L2" s="187"/>
      <c r="M2" s="141" t="s">
        <v>139</v>
      </c>
      <c r="N2" s="208" t="s">
        <v>31</v>
      </c>
      <c r="O2" s="208" t="s">
        <v>32</v>
      </c>
    </row>
    <row r="3" spans="1:17" ht="65.25" customHeight="1" x14ac:dyDescent="0.25">
      <c r="A3" s="188"/>
      <c r="B3" s="188"/>
      <c r="C3" s="187"/>
      <c r="D3" s="221" t="s">
        <v>49</v>
      </c>
      <c r="E3" s="221" t="s">
        <v>50</v>
      </c>
      <c r="F3" s="221" t="s">
        <v>51</v>
      </c>
      <c r="G3" s="221" t="s">
        <v>52</v>
      </c>
      <c r="H3" s="221" t="s">
        <v>53</v>
      </c>
      <c r="I3" s="221" t="s">
        <v>54</v>
      </c>
      <c r="J3" s="221" t="s">
        <v>55</v>
      </c>
      <c r="K3" s="221" t="s">
        <v>56</v>
      </c>
      <c r="L3" s="221" t="s">
        <v>21</v>
      </c>
      <c r="M3" s="246" t="s">
        <v>140</v>
      </c>
      <c r="N3" s="209"/>
      <c r="O3" s="209"/>
    </row>
    <row r="4" spans="1:17" ht="23.25" customHeight="1" x14ac:dyDescent="0.25">
      <c r="A4" s="240" t="s">
        <v>189</v>
      </c>
      <c r="B4" s="7" t="s">
        <v>0</v>
      </c>
      <c r="C4" s="14">
        <v>1</v>
      </c>
      <c r="D4" s="166">
        <v>0</v>
      </c>
      <c r="E4" s="166">
        <v>0</v>
      </c>
      <c r="F4" s="167">
        <v>0</v>
      </c>
      <c r="G4" s="167">
        <v>0</v>
      </c>
      <c r="H4" s="167">
        <v>0</v>
      </c>
      <c r="I4" s="167">
        <v>0</v>
      </c>
      <c r="J4" s="167">
        <v>0</v>
      </c>
      <c r="K4" s="167">
        <v>0</v>
      </c>
      <c r="L4" s="167">
        <f>D4-E4+F4-G4+H4-I4+J4-K4</f>
        <v>0</v>
      </c>
      <c r="M4" s="137">
        <f>33598.38+2557.8</f>
        <v>36156.18</v>
      </c>
      <c r="N4" s="165">
        <f>L4/M4*100</f>
        <v>0</v>
      </c>
      <c r="O4" s="116">
        <f>IF(N4&gt;1.5,0,(1-(N4/100))^(LN(7)/(LN(1-0.0018)&lt;=1.5)))</f>
        <v>1</v>
      </c>
    </row>
    <row r="5" spans="1:17" ht="20.25" customHeight="1" x14ac:dyDescent="0.25">
      <c r="A5" s="6">
        <v>902</v>
      </c>
      <c r="B5" s="7" t="s">
        <v>1</v>
      </c>
      <c r="C5" s="14">
        <v>1</v>
      </c>
      <c r="D5" s="168">
        <v>322.45999999999998</v>
      </c>
      <c r="E5" s="169">
        <v>322.45999999999998</v>
      </c>
      <c r="F5" s="170">
        <v>48.77</v>
      </c>
      <c r="G5" s="167">
        <v>0</v>
      </c>
      <c r="H5" s="167">
        <v>0</v>
      </c>
      <c r="I5" s="167">
        <v>0</v>
      </c>
      <c r="J5" s="167">
        <v>0</v>
      </c>
      <c r="K5" s="167">
        <v>0</v>
      </c>
      <c r="L5" s="167">
        <f t="shared" ref="L5:L22" si="0">D5-E5+F5-G5+H5-I5+J5-K5</f>
        <v>48.77</v>
      </c>
      <c r="M5" s="146">
        <v>1438678.48</v>
      </c>
      <c r="N5" s="165">
        <f t="shared" ref="N5:N22" si="1">L5/M5*100</f>
        <v>3.3899165573116796E-3</v>
      </c>
      <c r="O5" s="116">
        <f t="shared" ref="O5:O22" si="2">IF(N5&gt;1.5,0,(1-(N5/100))^(LN(7)/(LN(1-0.0018)&lt;=1.5)))</f>
        <v>0.99993403632726552</v>
      </c>
    </row>
    <row r="6" spans="1:17" ht="31.5" x14ac:dyDescent="0.25">
      <c r="A6" s="6">
        <v>905</v>
      </c>
      <c r="B6" s="7" t="s">
        <v>2</v>
      </c>
      <c r="C6" s="14">
        <v>1</v>
      </c>
      <c r="D6" s="168">
        <v>160.51</v>
      </c>
      <c r="E6" s="168">
        <v>160.51</v>
      </c>
      <c r="F6" s="167">
        <v>0</v>
      </c>
      <c r="G6" s="167">
        <v>0</v>
      </c>
      <c r="H6" s="167">
        <v>0</v>
      </c>
      <c r="I6" s="167">
        <v>0</v>
      </c>
      <c r="J6" s="167">
        <v>0</v>
      </c>
      <c r="K6" s="167">
        <v>0</v>
      </c>
      <c r="L6" s="167">
        <f t="shared" si="0"/>
        <v>0</v>
      </c>
      <c r="M6" s="146">
        <v>87392.63</v>
      </c>
      <c r="N6" s="165">
        <f t="shared" si="1"/>
        <v>0</v>
      </c>
      <c r="O6" s="116">
        <f t="shared" si="2"/>
        <v>1</v>
      </c>
    </row>
    <row r="7" spans="1:17" ht="31.5" x14ac:dyDescent="0.25">
      <c r="A7" s="6">
        <v>908</v>
      </c>
      <c r="B7" s="7" t="s">
        <v>3</v>
      </c>
      <c r="C7" s="14">
        <v>1</v>
      </c>
      <c r="D7" s="166">
        <v>0</v>
      </c>
      <c r="E7" s="166">
        <v>0</v>
      </c>
      <c r="F7" s="166">
        <v>0</v>
      </c>
      <c r="G7" s="166">
        <v>0</v>
      </c>
      <c r="H7" s="166">
        <v>0</v>
      </c>
      <c r="I7" s="166">
        <v>0</v>
      </c>
      <c r="J7" s="166">
        <v>0</v>
      </c>
      <c r="K7" s="166">
        <v>0</v>
      </c>
      <c r="L7" s="167">
        <f t="shared" si="0"/>
        <v>0</v>
      </c>
      <c r="M7" s="137">
        <v>12871.75</v>
      </c>
      <c r="N7" s="165">
        <f t="shared" si="1"/>
        <v>0</v>
      </c>
      <c r="O7" s="116">
        <f t="shared" si="2"/>
        <v>1</v>
      </c>
    </row>
    <row r="8" spans="1:17" ht="31.5" x14ac:dyDescent="0.25">
      <c r="A8" s="6">
        <v>910</v>
      </c>
      <c r="B8" s="7" t="s">
        <v>4</v>
      </c>
      <c r="C8" s="14">
        <v>1</v>
      </c>
      <c r="D8" s="166">
        <v>0</v>
      </c>
      <c r="E8" s="166">
        <v>0</v>
      </c>
      <c r="F8" s="166">
        <v>0</v>
      </c>
      <c r="G8" s="166">
        <v>0</v>
      </c>
      <c r="H8" s="166">
        <v>0</v>
      </c>
      <c r="I8" s="166">
        <v>0</v>
      </c>
      <c r="J8" s="166">
        <v>0</v>
      </c>
      <c r="K8" s="166">
        <v>0</v>
      </c>
      <c r="L8" s="167">
        <f t="shared" si="0"/>
        <v>0</v>
      </c>
      <c r="M8" s="137">
        <v>18231.64</v>
      </c>
      <c r="N8" s="165">
        <f t="shared" si="1"/>
        <v>0</v>
      </c>
      <c r="O8" s="116">
        <f t="shared" si="2"/>
        <v>1</v>
      </c>
      <c r="Q8" s="37"/>
    </row>
    <row r="9" spans="1:17" ht="31.5" x14ac:dyDescent="0.25">
      <c r="A9" s="6">
        <v>918</v>
      </c>
      <c r="B9" s="7" t="s">
        <v>5</v>
      </c>
      <c r="C9" s="14">
        <v>1</v>
      </c>
      <c r="D9" s="168">
        <v>45476.68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7">
        <v>0</v>
      </c>
      <c r="K9" s="167">
        <v>0</v>
      </c>
      <c r="L9" s="167">
        <f t="shared" si="0"/>
        <v>45476.68</v>
      </c>
      <c r="M9" s="146">
        <v>2396608</v>
      </c>
      <c r="N9" s="165">
        <f t="shared" si="1"/>
        <v>1.8975435281865036</v>
      </c>
      <c r="O9" s="116">
        <f t="shared" si="2"/>
        <v>0</v>
      </c>
    </row>
    <row r="10" spans="1:17" ht="31.5" x14ac:dyDescent="0.25">
      <c r="A10" s="6">
        <v>921</v>
      </c>
      <c r="B10" s="7" t="s">
        <v>6</v>
      </c>
      <c r="C10" s="14">
        <v>1</v>
      </c>
      <c r="D10" s="168">
        <v>6656</v>
      </c>
      <c r="E10" s="168">
        <v>6656</v>
      </c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167">
        <f t="shared" si="0"/>
        <v>0</v>
      </c>
      <c r="M10" s="146">
        <v>167804.4</v>
      </c>
      <c r="N10" s="165">
        <f t="shared" si="1"/>
        <v>0</v>
      </c>
      <c r="O10" s="116">
        <f t="shared" si="2"/>
        <v>1</v>
      </c>
    </row>
    <row r="11" spans="1:17" ht="35.25" customHeight="1" x14ac:dyDescent="0.25">
      <c r="A11" s="6">
        <v>922</v>
      </c>
      <c r="B11" s="7" t="s">
        <v>7</v>
      </c>
      <c r="C11" s="14">
        <v>1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  <c r="K11" s="167">
        <v>0</v>
      </c>
      <c r="L11" s="167">
        <f t="shared" si="0"/>
        <v>0</v>
      </c>
      <c r="M11" s="85">
        <v>5332.16</v>
      </c>
      <c r="N11" s="165">
        <f t="shared" si="1"/>
        <v>0</v>
      </c>
      <c r="O11" s="116">
        <f t="shared" si="2"/>
        <v>1</v>
      </c>
    </row>
    <row r="12" spans="1:17" ht="31.5" x14ac:dyDescent="0.25">
      <c r="A12" s="6">
        <v>923</v>
      </c>
      <c r="B12" s="7" t="s">
        <v>8</v>
      </c>
      <c r="C12" s="14">
        <v>1</v>
      </c>
      <c r="D12" s="168">
        <v>17.88</v>
      </c>
      <c r="E12" s="168">
        <v>17.88</v>
      </c>
      <c r="F12" s="171">
        <v>156.05000000000001</v>
      </c>
      <c r="G12" s="167">
        <v>0</v>
      </c>
      <c r="H12" s="167">
        <v>5301.78</v>
      </c>
      <c r="I12" s="167">
        <v>0</v>
      </c>
      <c r="J12" s="167"/>
      <c r="K12" s="167"/>
      <c r="L12" s="167">
        <f t="shared" si="0"/>
        <v>5457.83</v>
      </c>
      <c r="M12" s="146">
        <v>1155267.48</v>
      </c>
      <c r="N12" s="165">
        <f t="shared" si="1"/>
        <v>0.47242998651706186</v>
      </c>
      <c r="O12" s="116">
        <f t="shared" si="2"/>
        <v>0.99082747950789951</v>
      </c>
    </row>
    <row r="13" spans="1:17" ht="31.5" x14ac:dyDescent="0.25">
      <c r="A13" s="6">
        <v>925</v>
      </c>
      <c r="B13" s="7" t="s">
        <v>9</v>
      </c>
      <c r="C13" s="14">
        <v>1</v>
      </c>
      <c r="D13" s="168">
        <v>85.97</v>
      </c>
      <c r="E13" s="168">
        <v>0</v>
      </c>
      <c r="F13" s="171">
        <v>804.52</v>
      </c>
      <c r="G13" s="167">
        <v>0</v>
      </c>
      <c r="H13" s="171">
        <v>18815.099999999999</v>
      </c>
      <c r="I13" s="167">
        <v>0</v>
      </c>
      <c r="J13" s="167"/>
      <c r="K13" s="167"/>
      <c r="L13" s="167">
        <f t="shared" si="0"/>
        <v>19705.59</v>
      </c>
      <c r="M13" s="146">
        <v>6851801.8899999997</v>
      </c>
      <c r="N13" s="165">
        <f t="shared" si="1"/>
        <v>0.28759719437830972</v>
      </c>
      <c r="O13" s="116">
        <f t="shared" si="2"/>
        <v>0.99441122963228379</v>
      </c>
    </row>
    <row r="14" spans="1:17" ht="31.5" x14ac:dyDescent="0.25">
      <c r="A14" s="6">
        <v>926</v>
      </c>
      <c r="B14" s="7" t="s">
        <v>10</v>
      </c>
      <c r="C14" s="14">
        <v>1</v>
      </c>
      <c r="D14" s="166">
        <v>0</v>
      </c>
      <c r="E14" s="166">
        <v>0</v>
      </c>
      <c r="F14" s="171">
        <v>34.549999999999997</v>
      </c>
      <c r="G14" s="167">
        <v>0</v>
      </c>
      <c r="H14" s="167">
        <v>0</v>
      </c>
      <c r="I14" s="167">
        <v>0</v>
      </c>
      <c r="J14" s="167"/>
      <c r="K14" s="167"/>
      <c r="L14" s="167">
        <f t="shared" si="0"/>
        <v>34.549999999999997</v>
      </c>
      <c r="M14" s="146">
        <v>1031170.45</v>
      </c>
      <c r="N14" s="165">
        <f t="shared" si="1"/>
        <v>3.3505614905857701E-3</v>
      </c>
      <c r="O14" s="116">
        <f t="shared" si="2"/>
        <v>0.99993480211708941</v>
      </c>
    </row>
    <row r="15" spans="1:17" ht="31.5" x14ac:dyDescent="0.25">
      <c r="A15" s="6">
        <v>929</v>
      </c>
      <c r="B15" s="7" t="s">
        <v>11</v>
      </c>
      <c r="C15" s="14">
        <v>1</v>
      </c>
      <c r="D15" s="166">
        <v>0.1</v>
      </c>
      <c r="E15" s="166">
        <v>0</v>
      </c>
      <c r="F15" s="170">
        <v>2.9</v>
      </c>
      <c r="G15" s="167">
        <v>0</v>
      </c>
      <c r="H15" s="167">
        <v>0</v>
      </c>
      <c r="I15" s="167">
        <v>0</v>
      </c>
      <c r="J15" s="167"/>
      <c r="K15" s="167"/>
      <c r="L15" s="167">
        <f t="shared" si="0"/>
        <v>3</v>
      </c>
      <c r="M15" s="146">
        <v>566946.81999999995</v>
      </c>
      <c r="N15" s="165">
        <f t="shared" si="1"/>
        <v>5.2915015909252305E-4</v>
      </c>
      <c r="O15" s="116">
        <f t="shared" si="2"/>
        <v>0.99998970323911973</v>
      </c>
    </row>
    <row r="16" spans="1:17" ht="31.5" x14ac:dyDescent="0.25">
      <c r="A16" s="6">
        <v>930</v>
      </c>
      <c r="B16" s="7" t="s">
        <v>12</v>
      </c>
      <c r="C16" s="14">
        <v>1</v>
      </c>
      <c r="D16" s="166">
        <v>29.57</v>
      </c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7">
        <v>0</v>
      </c>
      <c r="K16" s="167">
        <v>0</v>
      </c>
      <c r="L16" s="167">
        <f t="shared" si="0"/>
        <v>29.57</v>
      </c>
      <c r="M16" s="137">
        <v>183885.01</v>
      </c>
      <c r="N16" s="165">
        <f t="shared" si="1"/>
        <v>1.6080701738548454E-2</v>
      </c>
      <c r="O16" s="116">
        <f t="shared" si="2"/>
        <v>0.99968710779156811</v>
      </c>
    </row>
    <row r="17" spans="1:15" ht="31.5" x14ac:dyDescent="0.25">
      <c r="A17" s="6">
        <v>934</v>
      </c>
      <c r="B17" s="7" t="s">
        <v>13</v>
      </c>
      <c r="C17" s="14">
        <v>1</v>
      </c>
      <c r="D17" s="166">
        <v>0</v>
      </c>
      <c r="E17" s="166">
        <v>0</v>
      </c>
      <c r="F17" s="166">
        <v>0</v>
      </c>
      <c r="G17" s="166">
        <v>0</v>
      </c>
      <c r="H17" s="166">
        <v>0</v>
      </c>
      <c r="I17" s="166">
        <v>0</v>
      </c>
      <c r="J17" s="167">
        <v>0</v>
      </c>
      <c r="K17" s="167">
        <v>0</v>
      </c>
      <c r="L17" s="167">
        <f t="shared" si="0"/>
        <v>0</v>
      </c>
      <c r="M17" s="137">
        <v>58192.66</v>
      </c>
      <c r="N17" s="165">
        <f t="shared" si="1"/>
        <v>0</v>
      </c>
      <c r="O17" s="116">
        <f t="shared" si="2"/>
        <v>1</v>
      </c>
    </row>
    <row r="18" spans="1:15" ht="31.5" x14ac:dyDescent="0.25">
      <c r="A18" s="6">
        <v>942</v>
      </c>
      <c r="B18" s="7" t="s">
        <v>14</v>
      </c>
      <c r="C18" s="14">
        <v>1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7">
        <v>0</v>
      </c>
      <c r="K18" s="167">
        <v>0</v>
      </c>
      <c r="L18" s="167">
        <f t="shared" si="0"/>
        <v>0</v>
      </c>
      <c r="M18" s="146">
        <v>1920984.4</v>
      </c>
      <c r="N18" s="165">
        <f t="shared" si="1"/>
        <v>0</v>
      </c>
      <c r="O18" s="116">
        <f t="shared" si="2"/>
        <v>1</v>
      </c>
    </row>
    <row r="19" spans="1:15" ht="31.5" x14ac:dyDescent="0.25">
      <c r="A19" s="6">
        <v>962</v>
      </c>
      <c r="B19" s="7" t="s">
        <v>15</v>
      </c>
      <c r="C19" s="14">
        <v>1</v>
      </c>
      <c r="D19" s="168">
        <v>1321.64</v>
      </c>
      <c r="E19" s="168">
        <v>1321.64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f t="shared" si="0"/>
        <v>0</v>
      </c>
      <c r="M19" s="147">
        <v>328506.81</v>
      </c>
      <c r="N19" s="165">
        <f t="shared" si="1"/>
        <v>0</v>
      </c>
      <c r="O19" s="116">
        <f t="shared" si="2"/>
        <v>1</v>
      </c>
    </row>
    <row r="20" spans="1:15" ht="31.5" x14ac:dyDescent="0.25">
      <c r="A20" s="6">
        <v>972</v>
      </c>
      <c r="B20" s="7" t="s">
        <v>16</v>
      </c>
      <c r="C20" s="14">
        <v>1</v>
      </c>
      <c r="D20" s="166">
        <v>1</v>
      </c>
      <c r="E20" s="166">
        <v>1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f t="shared" si="0"/>
        <v>0</v>
      </c>
      <c r="M20" s="147">
        <v>262334.92</v>
      </c>
      <c r="N20" s="165">
        <f t="shared" si="1"/>
        <v>0</v>
      </c>
      <c r="O20" s="116">
        <f t="shared" si="2"/>
        <v>1</v>
      </c>
    </row>
    <row r="21" spans="1:15" ht="31.5" x14ac:dyDescent="0.25">
      <c r="A21" s="6">
        <v>982</v>
      </c>
      <c r="B21" s="7" t="s">
        <v>17</v>
      </c>
      <c r="C21" s="14">
        <v>1</v>
      </c>
      <c r="D21" s="168">
        <v>130.55000000000001</v>
      </c>
      <c r="E21" s="168">
        <v>130.55000000000001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f t="shared" si="0"/>
        <v>0</v>
      </c>
      <c r="M21" s="147">
        <v>226815.95</v>
      </c>
      <c r="N21" s="165">
        <f t="shared" si="1"/>
        <v>0</v>
      </c>
      <c r="O21" s="116">
        <f t="shared" si="2"/>
        <v>1</v>
      </c>
    </row>
    <row r="22" spans="1:15" ht="31.5" x14ac:dyDescent="0.25">
      <c r="A22" s="6">
        <v>992</v>
      </c>
      <c r="B22" s="7" t="s">
        <v>18</v>
      </c>
      <c r="C22" s="14">
        <v>1</v>
      </c>
      <c r="D22" s="166">
        <v>3.8</v>
      </c>
      <c r="E22" s="166">
        <v>3.8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7">
        <f t="shared" si="0"/>
        <v>0</v>
      </c>
      <c r="M22" s="146">
        <v>392019.41</v>
      </c>
      <c r="N22" s="165">
        <f t="shared" si="1"/>
        <v>0</v>
      </c>
      <c r="O22" s="116">
        <f t="shared" si="2"/>
        <v>1</v>
      </c>
    </row>
    <row r="23" spans="1:15" x14ac:dyDescent="0.25">
      <c r="D23" s="172"/>
      <c r="E23" s="172"/>
      <c r="F23" s="172"/>
      <c r="G23" s="172"/>
      <c r="H23" s="172"/>
      <c r="I23" s="172"/>
      <c r="J23" s="172"/>
      <c r="K23" s="172"/>
      <c r="L23" s="172"/>
      <c r="M23" s="172"/>
    </row>
  </sheetData>
  <mergeCells count="7">
    <mergeCell ref="A1:O1"/>
    <mergeCell ref="N2:N3"/>
    <mergeCell ref="O2:O3"/>
    <mergeCell ref="A2:A3"/>
    <mergeCell ref="B2:B3"/>
    <mergeCell ref="C2:C3"/>
    <mergeCell ref="D2:L2"/>
  </mergeCells>
  <pageMargins left="0.78740157480314965" right="0.39370078740157483" top="0.39370078740157483" bottom="0.78740157480314965" header="0.31496062992125984" footer="0.31496062992125984"/>
  <pageSetup paperSize="9" scale="48" orientation="portrait" r:id="rId1"/>
  <rowBreaks count="1" manualBreakCount="1">
    <brk id="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zoomScaleNormal="100" zoomScaleSheetLayoutView="100" workbookViewId="0">
      <selection activeCell="L12" sqref="L12"/>
    </sheetView>
  </sheetViews>
  <sheetFormatPr defaultRowHeight="15" x14ac:dyDescent="0.25"/>
  <cols>
    <col min="1" max="1" width="7.42578125" customWidth="1"/>
    <col min="2" max="2" width="45.85546875" customWidth="1"/>
    <col min="3" max="3" width="9.140625" customWidth="1"/>
    <col min="4" max="4" width="16.140625" customWidth="1"/>
    <col min="5" max="5" width="14.140625" customWidth="1"/>
    <col min="6" max="6" width="16.140625" customWidth="1"/>
    <col min="7" max="7" width="13.28515625" customWidth="1"/>
    <col min="8" max="8" width="10.140625" customWidth="1"/>
  </cols>
  <sheetData>
    <row r="1" spans="1:9" ht="18" customHeight="1" x14ac:dyDescent="0.25">
      <c r="A1" s="198" t="s">
        <v>174</v>
      </c>
      <c r="B1" s="198"/>
      <c r="C1" s="198"/>
      <c r="D1" s="198"/>
      <c r="E1" s="198"/>
      <c r="F1" s="198"/>
      <c r="G1" s="198"/>
      <c r="H1" s="173"/>
      <c r="I1" s="173"/>
    </row>
    <row r="2" spans="1:9" ht="114.75" customHeight="1" x14ac:dyDescent="0.25">
      <c r="A2" s="210" t="s">
        <v>19</v>
      </c>
      <c r="B2" s="210" t="s">
        <v>115</v>
      </c>
      <c r="C2" s="187" t="s">
        <v>114</v>
      </c>
      <c r="D2" s="187" t="s">
        <v>138</v>
      </c>
      <c r="E2" s="187"/>
      <c r="F2" s="187"/>
      <c r="G2" s="187"/>
      <c r="H2" s="187" t="s">
        <v>69</v>
      </c>
      <c r="I2" s="187" t="s">
        <v>32</v>
      </c>
    </row>
    <row r="3" spans="1:9" ht="24.75" customHeight="1" x14ac:dyDescent="0.25">
      <c r="A3" s="211"/>
      <c r="B3" s="211"/>
      <c r="C3" s="187"/>
      <c r="D3" s="221" t="s">
        <v>57</v>
      </c>
      <c r="E3" s="221" t="s">
        <v>58</v>
      </c>
      <c r="F3" s="221" t="s">
        <v>53</v>
      </c>
      <c r="G3" s="221" t="s">
        <v>21</v>
      </c>
      <c r="H3" s="187"/>
      <c r="I3" s="187"/>
    </row>
    <row r="4" spans="1:9" ht="23.25" customHeight="1" x14ac:dyDescent="0.25">
      <c r="A4" s="240" t="s">
        <v>189</v>
      </c>
      <c r="B4" s="7" t="s">
        <v>0</v>
      </c>
      <c r="C4" s="14">
        <v>1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1</v>
      </c>
    </row>
    <row r="5" spans="1:9" ht="20.25" customHeight="1" x14ac:dyDescent="0.25">
      <c r="A5" s="6">
        <v>902</v>
      </c>
      <c r="B5" s="7" t="s">
        <v>1</v>
      </c>
      <c r="C5" s="14">
        <v>1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1</v>
      </c>
    </row>
    <row r="6" spans="1:9" ht="31.5" x14ac:dyDescent="0.25">
      <c r="A6" s="6">
        <v>905</v>
      </c>
      <c r="B6" s="7" t="s">
        <v>2</v>
      </c>
      <c r="C6" s="14">
        <v>1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1</v>
      </c>
    </row>
    <row r="7" spans="1:9" ht="31.5" x14ac:dyDescent="0.25">
      <c r="A7" s="6">
        <v>908</v>
      </c>
      <c r="B7" s="7" t="s">
        <v>3</v>
      </c>
      <c r="C7" s="14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1</v>
      </c>
    </row>
    <row r="8" spans="1:9" ht="31.5" x14ac:dyDescent="0.25">
      <c r="A8" s="6">
        <v>910</v>
      </c>
      <c r="B8" s="7" t="s">
        <v>4</v>
      </c>
      <c r="C8" s="14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1</v>
      </c>
    </row>
    <row r="9" spans="1:9" ht="31.5" x14ac:dyDescent="0.25">
      <c r="A9" s="6">
        <v>918</v>
      </c>
      <c r="B9" s="7" t="s">
        <v>5</v>
      </c>
      <c r="C9" s="14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1</v>
      </c>
    </row>
    <row r="10" spans="1:9" ht="31.5" x14ac:dyDescent="0.25">
      <c r="A10" s="6">
        <v>921</v>
      </c>
      <c r="B10" s="7" t="s">
        <v>6</v>
      </c>
      <c r="C10" s="14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1</v>
      </c>
    </row>
    <row r="11" spans="1:9" ht="35.25" customHeight="1" x14ac:dyDescent="0.25">
      <c r="A11" s="6">
        <v>922</v>
      </c>
      <c r="B11" s="7" t="s">
        <v>7</v>
      </c>
      <c r="C11" s="14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1</v>
      </c>
    </row>
    <row r="12" spans="1:9" ht="31.5" x14ac:dyDescent="0.25">
      <c r="A12" s="6">
        <v>923</v>
      </c>
      <c r="B12" s="7" t="s">
        <v>8</v>
      </c>
      <c r="C12" s="14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1</v>
      </c>
    </row>
    <row r="13" spans="1:9" ht="31.5" x14ac:dyDescent="0.25">
      <c r="A13" s="6">
        <v>925</v>
      </c>
      <c r="B13" s="7" t="s">
        <v>9</v>
      </c>
      <c r="C13" s="14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1</v>
      </c>
    </row>
    <row r="14" spans="1:9" ht="31.5" x14ac:dyDescent="0.25">
      <c r="A14" s="6">
        <v>926</v>
      </c>
      <c r="B14" s="7" t="s">
        <v>10</v>
      </c>
      <c r="C14" s="14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1</v>
      </c>
    </row>
    <row r="15" spans="1:9" ht="31.5" x14ac:dyDescent="0.25">
      <c r="A15" s="6">
        <v>929</v>
      </c>
      <c r="B15" s="7" t="s">
        <v>11</v>
      </c>
      <c r="C15" s="14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1</v>
      </c>
    </row>
    <row r="16" spans="1:9" ht="31.5" x14ac:dyDescent="0.25">
      <c r="A16" s="6">
        <v>930</v>
      </c>
      <c r="B16" s="7" t="s">
        <v>12</v>
      </c>
      <c r="C16" s="14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1</v>
      </c>
    </row>
    <row r="17" spans="1:9" ht="31.5" x14ac:dyDescent="0.25">
      <c r="A17" s="6">
        <v>934</v>
      </c>
      <c r="B17" s="7" t="s">
        <v>13</v>
      </c>
      <c r="C17" s="14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1</v>
      </c>
    </row>
    <row r="18" spans="1:9" ht="31.5" x14ac:dyDescent="0.25">
      <c r="A18" s="6">
        <v>942</v>
      </c>
      <c r="B18" s="7" t="s">
        <v>14</v>
      </c>
      <c r="C18" s="14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1</v>
      </c>
    </row>
    <row r="19" spans="1:9" ht="31.5" x14ac:dyDescent="0.25">
      <c r="A19" s="6">
        <v>962</v>
      </c>
      <c r="B19" s="7" t="s">
        <v>15</v>
      </c>
      <c r="C19" s="14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1</v>
      </c>
    </row>
    <row r="20" spans="1:9" ht="31.5" x14ac:dyDescent="0.25">
      <c r="A20" s="6">
        <v>972</v>
      </c>
      <c r="B20" s="7" t="s">
        <v>16</v>
      </c>
      <c r="C20" s="14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1</v>
      </c>
    </row>
    <row r="21" spans="1:9" ht="31.5" x14ac:dyDescent="0.25">
      <c r="A21" s="6">
        <v>982</v>
      </c>
      <c r="B21" s="7" t="s">
        <v>17</v>
      </c>
      <c r="C21" s="14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1</v>
      </c>
    </row>
    <row r="22" spans="1:9" ht="31.5" x14ac:dyDescent="0.25">
      <c r="A22" s="6">
        <v>992</v>
      </c>
      <c r="B22" s="7" t="s">
        <v>18</v>
      </c>
      <c r="C22" s="14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</v>
      </c>
    </row>
  </sheetData>
  <mergeCells count="7">
    <mergeCell ref="H2:H3"/>
    <mergeCell ref="I2:I3"/>
    <mergeCell ref="B2:B3"/>
    <mergeCell ref="A2:A3"/>
    <mergeCell ref="A1:G1"/>
    <mergeCell ref="C2:C3"/>
    <mergeCell ref="D2:G2"/>
  </mergeCells>
  <pageMargins left="0.78740157480314965" right="0.39370078740157483" top="0.39370078740157483" bottom="0.78740157480314965" header="0.31496062992125984" footer="0.31496062992125984"/>
  <pageSetup paperSize="9" scale="64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7.42578125" customWidth="1"/>
    <col min="2" max="2" width="45.85546875" customWidth="1"/>
    <col min="3" max="3" width="9.140625" customWidth="1"/>
    <col min="4" max="4" width="24" customWidth="1"/>
    <col min="5" max="5" width="23.5703125" customWidth="1"/>
    <col min="6" max="6" width="16.140625" customWidth="1"/>
    <col min="7" max="7" width="13.28515625" customWidth="1"/>
  </cols>
  <sheetData>
    <row r="1" spans="1:7" ht="18" customHeight="1" x14ac:dyDescent="0.25">
      <c r="A1" s="212" t="s">
        <v>175</v>
      </c>
      <c r="B1" s="212"/>
      <c r="C1" s="212"/>
      <c r="D1" s="212"/>
      <c r="E1" s="212"/>
      <c r="F1" s="212"/>
      <c r="G1" s="212"/>
    </row>
    <row r="2" spans="1:7" ht="161.25" customHeight="1" x14ac:dyDescent="0.25">
      <c r="A2" s="210" t="s">
        <v>19</v>
      </c>
      <c r="B2" s="210" t="s">
        <v>115</v>
      </c>
      <c r="C2" s="213" t="s">
        <v>114</v>
      </c>
      <c r="D2" s="149" t="s">
        <v>168</v>
      </c>
      <c r="E2" s="149" t="s">
        <v>169</v>
      </c>
      <c r="F2" s="208" t="s">
        <v>31</v>
      </c>
      <c r="G2" s="187" t="s">
        <v>32</v>
      </c>
    </row>
    <row r="3" spans="1:7" ht="21.75" customHeight="1" x14ac:dyDescent="0.25">
      <c r="A3" s="211"/>
      <c r="B3" s="211"/>
      <c r="C3" s="213"/>
      <c r="D3" s="247" t="s">
        <v>201</v>
      </c>
      <c r="E3" s="248"/>
      <c r="F3" s="209"/>
      <c r="G3" s="187"/>
    </row>
    <row r="4" spans="1:7" ht="23.25" customHeight="1" x14ac:dyDescent="0.25">
      <c r="A4" s="240" t="s">
        <v>189</v>
      </c>
      <c r="B4" s="7" t="s">
        <v>0</v>
      </c>
      <c r="C4" s="14">
        <v>1</v>
      </c>
      <c r="D4" s="167">
        <v>0</v>
      </c>
      <c r="E4" s="167">
        <v>0</v>
      </c>
      <c r="F4" s="14">
        <v>0</v>
      </c>
      <c r="G4" s="14">
        <v>1</v>
      </c>
    </row>
    <row r="5" spans="1:7" ht="20.25" customHeight="1" x14ac:dyDescent="0.25">
      <c r="A5" s="6">
        <v>902</v>
      </c>
      <c r="B5" s="7" t="s">
        <v>1</v>
      </c>
      <c r="C5" s="14">
        <v>1</v>
      </c>
      <c r="D5" s="166">
        <v>36.950000000000003</v>
      </c>
      <c r="E5" s="166">
        <v>48.77</v>
      </c>
      <c r="F5" s="27">
        <f>E5/D5*100</f>
        <v>131.9891745602165</v>
      </c>
      <c r="G5" s="145">
        <v>0</v>
      </c>
    </row>
    <row r="6" spans="1:7" ht="31.5" x14ac:dyDescent="0.25">
      <c r="A6" s="6">
        <v>905</v>
      </c>
      <c r="B6" s="7" t="s">
        <v>2</v>
      </c>
      <c r="C6" s="14">
        <v>1</v>
      </c>
      <c r="D6" s="167">
        <v>0</v>
      </c>
      <c r="E6" s="167">
        <v>0</v>
      </c>
      <c r="F6" s="27">
        <v>0</v>
      </c>
      <c r="G6" s="14">
        <v>1</v>
      </c>
    </row>
    <row r="7" spans="1:7" ht="31.5" x14ac:dyDescent="0.25">
      <c r="A7" s="6">
        <v>908</v>
      </c>
      <c r="B7" s="7" t="s">
        <v>3</v>
      </c>
      <c r="C7" s="14">
        <v>1</v>
      </c>
      <c r="D7" s="167">
        <v>0</v>
      </c>
      <c r="E7" s="167">
        <v>0</v>
      </c>
      <c r="F7" s="27">
        <v>0</v>
      </c>
      <c r="G7" s="14">
        <v>1</v>
      </c>
    </row>
    <row r="8" spans="1:7" ht="31.5" x14ac:dyDescent="0.25">
      <c r="A8" s="6">
        <v>910</v>
      </c>
      <c r="B8" s="7" t="s">
        <v>4</v>
      </c>
      <c r="C8" s="14">
        <v>1</v>
      </c>
      <c r="D8" s="167">
        <v>0</v>
      </c>
      <c r="E8" s="167">
        <v>0</v>
      </c>
      <c r="F8" s="27">
        <v>0</v>
      </c>
      <c r="G8" s="14">
        <v>1</v>
      </c>
    </row>
    <row r="9" spans="1:7" ht="31.5" x14ac:dyDescent="0.25">
      <c r="A9" s="6">
        <v>918</v>
      </c>
      <c r="B9" s="7" t="s">
        <v>5</v>
      </c>
      <c r="C9" s="14">
        <v>1</v>
      </c>
      <c r="D9" s="167">
        <v>0</v>
      </c>
      <c r="E9" s="167">
        <v>45476.68</v>
      </c>
      <c r="F9" s="27">
        <v>100</v>
      </c>
      <c r="G9" s="14">
        <v>0</v>
      </c>
    </row>
    <row r="10" spans="1:7" ht="31.5" x14ac:dyDescent="0.25">
      <c r="A10" s="6">
        <v>921</v>
      </c>
      <c r="B10" s="7" t="s">
        <v>6</v>
      </c>
      <c r="C10" s="14">
        <v>1</v>
      </c>
      <c r="D10" s="167">
        <v>0</v>
      </c>
      <c r="E10" s="167">
        <v>0</v>
      </c>
      <c r="F10" s="27">
        <v>0</v>
      </c>
      <c r="G10" s="14">
        <v>1</v>
      </c>
    </row>
    <row r="11" spans="1:7" ht="35.25" customHeight="1" x14ac:dyDescent="0.25">
      <c r="A11" s="6">
        <v>922</v>
      </c>
      <c r="B11" s="7" t="s">
        <v>7</v>
      </c>
      <c r="C11" s="14">
        <v>1</v>
      </c>
      <c r="D11" s="167">
        <v>0</v>
      </c>
      <c r="E11" s="167">
        <v>0</v>
      </c>
      <c r="F11" s="27">
        <v>0</v>
      </c>
      <c r="G11" s="14">
        <v>1</v>
      </c>
    </row>
    <row r="12" spans="1:7" ht="31.5" x14ac:dyDescent="0.25">
      <c r="A12" s="6">
        <v>923</v>
      </c>
      <c r="B12" s="7" t="s">
        <v>8</v>
      </c>
      <c r="C12" s="14">
        <v>1</v>
      </c>
      <c r="D12" s="167">
        <v>11368.81</v>
      </c>
      <c r="E12" s="167">
        <v>5457.83</v>
      </c>
      <c r="F12" s="27">
        <f t="shared" ref="F12:F15" si="0">E12/D12*100</f>
        <v>48.007047351481816</v>
      </c>
      <c r="G12" s="14">
        <v>1</v>
      </c>
    </row>
    <row r="13" spans="1:7" ht="31.5" x14ac:dyDescent="0.25">
      <c r="A13" s="6">
        <v>925</v>
      </c>
      <c r="B13" s="7" t="s">
        <v>9</v>
      </c>
      <c r="C13" s="14">
        <v>1</v>
      </c>
      <c r="D13" s="166">
        <v>10719.36</v>
      </c>
      <c r="E13" s="166">
        <v>19705.59</v>
      </c>
      <c r="F13" s="27">
        <f t="shared" si="0"/>
        <v>183.83177727028479</v>
      </c>
      <c r="G13" s="145">
        <v>0</v>
      </c>
    </row>
    <row r="14" spans="1:7" ht="31.5" x14ac:dyDescent="0.25">
      <c r="A14" s="6">
        <v>926</v>
      </c>
      <c r="B14" s="7" t="s">
        <v>10</v>
      </c>
      <c r="C14" s="14">
        <v>1</v>
      </c>
      <c r="D14" s="167">
        <v>546.4</v>
      </c>
      <c r="E14" s="167">
        <v>34.549999999999997</v>
      </c>
      <c r="F14" s="27">
        <f t="shared" si="0"/>
        <v>6.323206442166911</v>
      </c>
      <c r="G14" s="14">
        <v>1</v>
      </c>
    </row>
    <row r="15" spans="1:7" ht="31.5" x14ac:dyDescent="0.25">
      <c r="A15" s="6">
        <v>929</v>
      </c>
      <c r="B15" s="7" t="s">
        <v>11</v>
      </c>
      <c r="C15" s="14">
        <v>1</v>
      </c>
      <c r="D15" s="167">
        <v>8699.2999999999993</v>
      </c>
      <c r="E15" s="167">
        <v>3</v>
      </c>
      <c r="F15" s="27">
        <f t="shared" si="0"/>
        <v>3.4485533318772778E-2</v>
      </c>
      <c r="G15" s="14">
        <v>1</v>
      </c>
    </row>
    <row r="16" spans="1:7" ht="31.5" x14ac:dyDescent="0.25">
      <c r="A16" s="6">
        <v>930</v>
      </c>
      <c r="B16" s="7" t="s">
        <v>12</v>
      </c>
      <c r="C16" s="14">
        <v>1</v>
      </c>
      <c r="D16" s="166">
        <v>0</v>
      </c>
      <c r="E16" s="166">
        <v>29.57</v>
      </c>
      <c r="F16" s="27">
        <v>100</v>
      </c>
      <c r="G16" s="145">
        <v>0</v>
      </c>
    </row>
    <row r="17" spans="1:7" ht="31.5" x14ac:dyDescent="0.25">
      <c r="A17" s="6">
        <v>934</v>
      </c>
      <c r="B17" s="7" t="s">
        <v>13</v>
      </c>
      <c r="C17" s="14">
        <v>1</v>
      </c>
      <c r="D17" s="167">
        <v>0</v>
      </c>
      <c r="E17" s="167">
        <v>0</v>
      </c>
      <c r="F17" s="27">
        <v>0</v>
      </c>
      <c r="G17" s="14">
        <v>1</v>
      </c>
    </row>
    <row r="18" spans="1:7" ht="31.5" x14ac:dyDescent="0.25">
      <c r="A18" s="6">
        <v>942</v>
      </c>
      <c r="B18" s="7" t="s">
        <v>14</v>
      </c>
      <c r="C18" s="14">
        <v>1</v>
      </c>
      <c r="D18" s="167">
        <v>0</v>
      </c>
      <c r="E18" s="167">
        <v>0</v>
      </c>
      <c r="F18" s="27">
        <v>0</v>
      </c>
      <c r="G18" s="14">
        <v>1</v>
      </c>
    </row>
    <row r="19" spans="1:7" ht="31.5" x14ac:dyDescent="0.25">
      <c r="A19" s="6">
        <v>962</v>
      </c>
      <c r="B19" s="7" t="s">
        <v>15</v>
      </c>
      <c r="C19" s="14">
        <v>1</v>
      </c>
      <c r="D19" s="167">
        <v>0</v>
      </c>
      <c r="E19" s="167">
        <v>0</v>
      </c>
      <c r="F19" s="27">
        <v>0</v>
      </c>
      <c r="G19" s="14">
        <v>1</v>
      </c>
    </row>
    <row r="20" spans="1:7" ht="31.5" x14ac:dyDescent="0.25">
      <c r="A20" s="6">
        <v>972</v>
      </c>
      <c r="B20" s="7" t="s">
        <v>16</v>
      </c>
      <c r="C20" s="14">
        <v>1</v>
      </c>
      <c r="D20" s="167">
        <v>0</v>
      </c>
      <c r="E20" s="167">
        <v>0</v>
      </c>
      <c r="F20" s="27">
        <v>0</v>
      </c>
      <c r="G20" s="14">
        <v>1</v>
      </c>
    </row>
    <row r="21" spans="1:7" ht="31.5" x14ac:dyDescent="0.25">
      <c r="A21" s="6">
        <v>982</v>
      </c>
      <c r="B21" s="7" t="s">
        <v>17</v>
      </c>
      <c r="C21" s="14">
        <v>1</v>
      </c>
      <c r="D21" s="167">
        <v>0</v>
      </c>
      <c r="E21" s="167">
        <v>0</v>
      </c>
      <c r="F21" s="27">
        <v>0</v>
      </c>
      <c r="G21" s="14">
        <v>1</v>
      </c>
    </row>
    <row r="22" spans="1:7" ht="31.5" x14ac:dyDescent="0.25">
      <c r="A22" s="6">
        <v>992</v>
      </c>
      <c r="B22" s="7" t="s">
        <v>18</v>
      </c>
      <c r="C22" s="14">
        <v>1</v>
      </c>
      <c r="D22" s="167">
        <v>0</v>
      </c>
      <c r="E22" s="167">
        <v>0</v>
      </c>
      <c r="F22" s="27">
        <v>0</v>
      </c>
      <c r="G22" s="14">
        <v>1</v>
      </c>
    </row>
  </sheetData>
  <mergeCells count="7">
    <mergeCell ref="A1:G1"/>
    <mergeCell ref="F2:F3"/>
    <mergeCell ref="G2:G3"/>
    <mergeCell ref="A2:A3"/>
    <mergeCell ref="B2:B3"/>
    <mergeCell ref="C2:C3"/>
    <mergeCell ref="D3:E3"/>
  </mergeCells>
  <pageMargins left="0.78740157480314965" right="0.39370078740157483" top="0.39370078740157483" bottom="0.78740157480314965" header="0.31496062992125984" footer="0.31496062992125984"/>
  <pageSetup paperSize="9" scale="65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topLeftCell="A7" zoomScaleNormal="100" zoomScaleSheetLayoutView="100" workbookViewId="0">
      <selection activeCell="H10" sqref="H10"/>
    </sheetView>
  </sheetViews>
  <sheetFormatPr defaultRowHeight="15" x14ac:dyDescent="0.25"/>
  <cols>
    <col min="1" max="1" width="7.42578125" customWidth="1"/>
    <col min="2" max="2" width="45.85546875" customWidth="1"/>
    <col min="3" max="3" width="9.140625" customWidth="1"/>
    <col min="4" max="4" width="26.28515625" customWidth="1"/>
    <col min="5" max="5" width="26.85546875" customWidth="1"/>
    <col min="6" max="6" width="17" customWidth="1"/>
    <col min="7" max="7" width="13.28515625" customWidth="1"/>
  </cols>
  <sheetData>
    <row r="1" spans="1:7" ht="45.75" customHeight="1" x14ac:dyDescent="0.25">
      <c r="A1" s="196" t="s">
        <v>176</v>
      </c>
      <c r="B1" s="196"/>
      <c r="C1" s="196"/>
      <c r="D1" s="196"/>
      <c r="E1" s="196"/>
      <c r="F1" s="196"/>
      <c r="G1" s="196"/>
    </row>
    <row r="2" spans="1:7" ht="132.75" customHeight="1" x14ac:dyDescent="0.25">
      <c r="A2" s="11" t="s">
        <v>19</v>
      </c>
      <c r="B2" s="11" t="s">
        <v>115</v>
      </c>
      <c r="C2" s="92" t="s">
        <v>133</v>
      </c>
      <c r="D2" s="84" t="s">
        <v>93</v>
      </c>
      <c r="E2" s="162" t="s">
        <v>94</v>
      </c>
      <c r="F2" s="92" t="s">
        <v>31</v>
      </c>
      <c r="G2" s="92" t="s">
        <v>32</v>
      </c>
    </row>
    <row r="3" spans="1:7" ht="31.5" customHeight="1" x14ac:dyDescent="0.25">
      <c r="A3" s="11"/>
      <c r="B3" s="11"/>
      <c r="C3" s="10"/>
      <c r="D3" s="250" t="s">
        <v>60</v>
      </c>
      <c r="E3" s="251" t="s">
        <v>61</v>
      </c>
      <c r="F3" s="10"/>
      <c r="G3" s="10"/>
    </row>
    <row r="4" spans="1:7" ht="23.25" customHeight="1" thickBot="1" x14ac:dyDescent="0.3">
      <c r="A4" s="240" t="s">
        <v>189</v>
      </c>
      <c r="B4" s="7" t="s">
        <v>0</v>
      </c>
      <c r="C4" s="69">
        <v>0</v>
      </c>
      <c r="D4" s="76" t="s">
        <v>59</v>
      </c>
      <c r="E4" s="163" t="s">
        <v>59</v>
      </c>
      <c r="F4" s="76" t="s">
        <v>59</v>
      </c>
      <c r="G4" s="69">
        <v>0</v>
      </c>
    </row>
    <row r="5" spans="1:7" ht="20.25" customHeight="1" thickBot="1" x14ac:dyDescent="0.3">
      <c r="A5" s="6">
        <v>902</v>
      </c>
      <c r="B5" s="7" t="s">
        <v>1</v>
      </c>
      <c r="C5" s="69">
        <v>1</v>
      </c>
      <c r="D5" s="139">
        <v>4379.72</v>
      </c>
      <c r="E5" s="160">
        <v>50044.9</v>
      </c>
      <c r="F5" s="77">
        <f>D5/E5*100</f>
        <v>8.7515810801899896</v>
      </c>
      <c r="G5" s="70">
        <v>0</v>
      </c>
    </row>
    <row r="6" spans="1:7" ht="31.5" x14ac:dyDescent="0.25">
      <c r="A6" s="6">
        <v>905</v>
      </c>
      <c r="B6" s="7" t="s">
        <v>2</v>
      </c>
      <c r="C6" s="69">
        <v>0</v>
      </c>
      <c r="D6" s="76" t="s">
        <v>59</v>
      </c>
      <c r="E6" s="163" t="s">
        <v>59</v>
      </c>
      <c r="F6" s="76" t="s">
        <v>59</v>
      </c>
      <c r="G6" s="69">
        <v>0</v>
      </c>
    </row>
    <row r="7" spans="1:7" ht="31.5" x14ac:dyDescent="0.25">
      <c r="A7" s="6">
        <v>908</v>
      </c>
      <c r="B7" s="7" t="s">
        <v>3</v>
      </c>
      <c r="C7" s="69">
        <v>0</v>
      </c>
      <c r="D7" s="76" t="s">
        <v>59</v>
      </c>
      <c r="E7" s="163" t="s">
        <v>59</v>
      </c>
      <c r="F7" s="76" t="s">
        <v>59</v>
      </c>
      <c r="G7" s="69">
        <v>0</v>
      </c>
    </row>
    <row r="8" spans="1:7" ht="31.5" x14ac:dyDescent="0.25">
      <c r="A8" s="6">
        <v>910</v>
      </c>
      <c r="B8" s="7" t="s">
        <v>4</v>
      </c>
      <c r="C8" s="69">
        <v>0</v>
      </c>
      <c r="D8" s="76" t="s">
        <v>59</v>
      </c>
      <c r="E8" s="163" t="s">
        <v>59</v>
      </c>
      <c r="F8" s="76" t="s">
        <v>59</v>
      </c>
      <c r="G8" s="69">
        <v>0</v>
      </c>
    </row>
    <row r="9" spans="1:7" ht="31.5" x14ac:dyDescent="0.25">
      <c r="A9" s="6">
        <v>918</v>
      </c>
      <c r="B9" s="7" t="s">
        <v>5</v>
      </c>
      <c r="C9" s="69">
        <v>0</v>
      </c>
      <c r="D9" s="76" t="s">
        <v>59</v>
      </c>
      <c r="E9" s="163" t="s">
        <v>59</v>
      </c>
      <c r="F9" s="76" t="s">
        <v>59</v>
      </c>
      <c r="G9" s="69">
        <v>0</v>
      </c>
    </row>
    <row r="10" spans="1:7" ht="31.5" x14ac:dyDescent="0.25">
      <c r="A10" s="6">
        <v>921</v>
      </c>
      <c r="B10" s="7" t="s">
        <v>6</v>
      </c>
      <c r="C10" s="69">
        <v>0</v>
      </c>
      <c r="D10" s="76" t="s">
        <v>59</v>
      </c>
      <c r="E10" s="163" t="s">
        <v>59</v>
      </c>
      <c r="F10" s="76" t="s">
        <v>59</v>
      </c>
      <c r="G10" s="69">
        <v>0</v>
      </c>
    </row>
    <row r="11" spans="1:7" ht="35.25" customHeight="1" thickBot="1" x14ac:dyDescent="0.3">
      <c r="A11" s="6">
        <v>922</v>
      </c>
      <c r="B11" s="7" t="s">
        <v>7</v>
      </c>
      <c r="C11" s="69">
        <v>0</v>
      </c>
      <c r="D11" s="76" t="s">
        <v>59</v>
      </c>
      <c r="E11" s="163" t="s">
        <v>59</v>
      </c>
      <c r="F11" s="76" t="s">
        <v>59</v>
      </c>
      <c r="G11" s="69">
        <v>0</v>
      </c>
    </row>
    <row r="12" spans="1:7" ht="32.25" thickBot="1" x14ac:dyDescent="0.3">
      <c r="A12" s="6">
        <v>923</v>
      </c>
      <c r="B12" s="7" t="s">
        <v>8</v>
      </c>
      <c r="C12" s="69">
        <v>1</v>
      </c>
      <c r="D12" s="140">
        <v>5644.36</v>
      </c>
      <c r="E12" s="164">
        <v>87835.3</v>
      </c>
      <c r="F12" s="77">
        <f>D12/E12*100</f>
        <v>6.4260724332927648</v>
      </c>
      <c r="G12" s="69">
        <v>0</v>
      </c>
    </row>
    <row r="13" spans="1:7" ht="32.25" thickBot="1" x14ac:dyDescent="0.3">
      <c r="A13" s="6">
        <v>925</v>
      </c>
      <c r="B13" s="7" t="s">
        <v>9</v>
      </c>
      <c r="C13" s="69">
        <v>1</v>
      </c>
      <c r="D13" s="140">
        <v>13357.88</v>
      </c>
      <c r="E13" s="164">
        <v>5051637.28</v>
      </c>
      <c r="F13" s="77">
        <f t="shared" ref="F13:F15" si="0">D13/E13*100</f>
        <v>0.26442674443165876</v>
      </c>
      <c r="G13" s="69">
        <v>1</v>
      </c>
    </row>
    <row r="14" spans="1:7" ht="32.25" thickBot="1" x14ac:dyDescent="0.3">
      <c r="A14" s="6">
        <v>926</v>
      </c>
      <c r="B14" s="7" t="s">
        <v>10</v>
      </c>
      <c r="C14" s="69">
        <v>1</v>
      </c>
      <c r="D14" s="140">
        <v>2493.0500000000002</v>
      </c>
      <c r="E14" s="164">
        <v>866681.5</v>
      </c>
      <c r="F14" s="77">
        <f t="shared" si="0"/>
        <v>0.2876546920639243</v>
      </c>
      <c r="G14" s="69">
        <v>1</v>
      </c>
    </row>
    <row r="15" spans="1:7" ht="32.25" thickBot="1" x14ac:dyDescent="0.3">
      <c r="A15" s="6">
        <v>929</v>
      </c>
      <c r="B15" s="7" t="s">
        <v>11</v>
      </c>
      <c r="C15" s="69">
        <v>1</v>
      </c>
      <c r="D15" s="140">
        <v>15069.74</v>
      </c>
      <c r="E15" s="164">
        <v>434134.6</v>
      </c>
      <c r="F15" s="77">
        <f t="shared" si="0"/>
        <v>3.4712137664217506</v>
      </c>
      <c r="G15" s="69">
        <v>0.5</v>
      </c>
    </row>
    <row r="16" spans="1:7" ht="31.5" x14ac:dyDescent="0.25">
      <c r="A16" s="6">
        <v>930</v>
      </c>
      <c r="B16" s="7" t="s">
        <v>12</v>
      </c>
      <c r="C16" s="69">
        <v>0</v>
      </c>
      <c r="D16" s="76" t="s">
        <v>59</v>
      </c>
      <c r="E16" s="163" t="s">
        <v>59</v>
      </c>
      <c r="F16" s="76" t="s">
        <v>59</v>
      </c>
      <c r="G16" s="69">
        <v>0</v>
      </c>
    </row>
    <row r="17" spans="1:7" ht="31.5" x14ac:dyDescent="0.25">
      <c r="A17" s="6">
        <v>934</v>
      </c>
      <c r="B17" s="7" t="s">
        <v>13</v>
      </c>
      <c r="C17" s="69">
        <v>0</v>
      </c>
      <c r="D17" s="76" t="s">
        <v>59</v>
      </c>
      <c r="E17" s="163" t="s">
        <v>59</v>
      </c>
      <c r="F17" s="76" t="s">
        <v>59</v>
      </c>
      <c r="G17" s="69">
        <v>0</v>
      </c>
    </row>
    <row r="18" spans="1:7" ht="31.5" x14ac:dyDescent="0.25">
      <c r="A18" s="6">
        <v>942</v>
      </c>
      <c r="B18" s="7" t="s">
        <v>14</v>
      </c>
      <c r="C18" s="69">
        <v>0</v>
      </c>
      <c r="D18" s="76" t="s">
        <v>59</v>
      </c>
      <c r="E18" s="163" t="s">
        <v>59</v>
      </c>
      <c r="F18" s="76" t="s">
        <v>59</v>
      </c>
      <c r="G18" s="69">
        <v>0</v>
      </c>
    </row>
    <row r="19" spans="1:7" ht="31.5" x14ac:dyDescent="0.25">
      <c r="A19" s="6">
        <v>962</v>
      </c>
      <c r="B19" s="7" t="s">
        <v>15</v>
      </c>
      <c r="C19" s="69">
        <v>0</v>
      </c>
      <c r="D19" s="76" t="s">
        <v>59</v>
      </c>
      <c r="E19" s="163" t="s">
        <v>59</v>
      </c>
      <c r="F19" s="76" t="s">
        <v>59</v>
      </c>
      <c r="G19" s="69">
        <v>0</v>
      </c>
    </row>
    <row r="20" spans="1:7" ht="31.5" x14ac:dyDescent="0.25">
      <c r="A20" s="6">
        <v>972</v>
      </c>
      <c r="B20" s="7" t="s">
        <v>16</v>
      </c>
      <c r="C20" s="69">
        <v>0</v>
      </c>
      <c r="D20" s="76" t="s">
        <v>59</v>
      </c>
      <c r="E20" s="163" t="s">
        <v>59</v>
      </c>
      <c r="F20" s="76" t="s">
        <v>59</v>
      </c>
      <c r="G20" s="69">
        <v>0</v>
      </c>
    </row>
    <row r="21" spans="1:7" ht="31.5" x14ac:dyDescent="0.25">
      <c r="A21" s="6">
        <v>982</v>
      </c>
      <c r="B21" s="7" t="s">
        <v>17</v>
      </c>
      <c r="C21" s="69">
        <v>0</v>
      </c>
      <c r="D21" s="76" t="s">
        <v>59</v>
      </c>
      <c r="E21" s="163" t="s">
        <v>59</v>
      </c>
      <c r="F21" s="76" t="s">
        <v>59</v>
      </c>
      <c r="G21" s="69">
        <v>0</v>
      </c>
    </row>
    <row r="22" spans="1:7" ht="31.5" x14ac:dyDescent="0.25">
      <c r="A22" s="6">
        <v>992</v>
      </c>
      <c r="B22" s="7" t="s">
        <v>18</v>
      </c>
      <c r="C22" s="69">
        <v>0</v>
      </c>
      <c r="D22" s="76" t="s">
        <v>59</v>
      </c>
      <c r="E22" s="163" t="s">
        <v>59</v>
      </c>
      <c r="F22" s="76" t="s">
        <v>59</v>
      </c>
      <c r="G22" s="69">
        <v>0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2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Normal="100" zoomScaleSheetLayoutView="100" workbookViewId="0">
      <selection activeCell="O8" sqref="O8"/>
    </sheetView>
  </sheetViews>
  <sheetFormatPr defaultColWidth="9.140625" defaultRowHeight="15" x14ac:dyDescent="0.25"/>
  <cols>
    <col min="1" max="1" width="7.42578125" style="59" customWidth="1"/>
    <col min="2" max="2" width="45.85546875" style="59" customWidth="1"/>
    <col min="3" max="3" width="9.140625" style="59" customWidth="1"/>
    <col min="4" max="4" width="30.42578125" style="59" customWidth="1"/>
    <col min="5" max="5" width="27.85546875" style="59" customWidth="1"/>
    <col min="6" max="6" width="14.42578125" style="59" customWidth="1"/>
    <col min="7" max="7" width="17.28515625" style="59" customWidth="1"/>
    <col min="8" max="16384" width="9.140625" style="59"/>
  </cols>
  <sheetData>
    <row r="1" spans="1:7" ht="45.75" customHeight="1" x14ac:dyDescent="0.25">
      <c r="A1" s="196" t="s">
        <v>177</v>
      </c>
      <c r="B1" s="196"/>
      <c r="C1" s="196"/>
      <c r="D1" s="196"/>
      <c r="E1" s="196"/>
      <c r="F1" s="196"/>
      <c r="G1" s="196"/>
    </row>
    <row r="2" spans="1:7" ht="112.5" customHeight="1" x14ac:dyDescent="0.25">
      <c r="A2" s="94" t="s">
        <v>19</v>
      </c>
      <c r="B2" s="94" t="s">
        <v>115</v>
      </c>
      <c r="C2" s="93" t="s">
        <v>133</v>
      </c>
      <c r="D2" s="79" t="s">
        <v>89</v>
      </c>
      <c r="E2" s="79" t="s">
        <v>90</v>
      </c>
      <c r="F2" s="93" t="s">
        <v>31</v>
      </c>
      <c r="G2" s="93" t="s">
        <v>32</v>
      </c>
    </row>
    <row r="3" spans="1:7" ht="42" customHeight="1" x14ac:dyDescent="0.25">
      <c r="A3" s="94"/>
      <c r="B3" s="94"/>
      <c r="C3" s="93"/>
      <c r="D3" s="249" t="s">
        <v>60</v>
      </c>
      <c r="E3" s="249" t="s">
        <v>60</v>
      </c>
      <c r="F3" s="93"/>
      <c r="G3" s="93"/>
    </row>
    <row r="4" spans="1:7" ht="23.25" customHeight="1" x14ac:dyDescent="0.25">
      <c r="A4" s="6">
        <v>901</v>
      </c>
      <c r="B4" s="7" t="s">
        <v>0</v>
      </c>
      <c r="C4" s="69">
        <v>0</v>
      </c>
      <c r="D4" s="76" t="s">
        <v>59</v>
      </c>
      <c r="E4" s="76" t="s">
        <v>59</v>
      </c>
      <c r="F4" s="76" t="s">
        <v>59</v>
      </c>
      <c r="G4" s="119">
        <v>0</v>
      </c>
    </row>
    <row r="5" spans="1:7" ht="20.25" customHeight="1" x14ac:dyDescent="0.25">
      <c r="A5" s="6">
        <v>902</v>
      </c>
      <c r="B5" s="7" t="s">
        <v>1</v>
      </c>
      <c r="C5" s="69">
        <v>1</v>
      </c>
      <c r="D5" s="252">
        <v>4379.72</v>
      </c>
      <c r="E5" s="252">
        <v>2872.43</v>
      </c>
      <c r="F5" s="119">
        <f>D5/E5*100</f>
        <v>152.47438579878363</v>
      </c>
      <c r="G5" s="119">
        <v>0</v>
      </c>
    </row>
    <row r="6" spans="1:7" ht="31.5" x14ac:dyDescent="0.25">
      <c r="A6" s="6">
        <v>905</v>
      </c>
      <c r="B6" s="7" t="s">
        <v>2</v>
      </c>
      <c r="C6" s="69">
        <v>0</v>
      </c>
      <c r="D6" s="76" t="s">
        <v>59</v>
      </c>
      <c r="E6" s="76" t="s">
        <v>59</v>
      </c>
      <c r="F6" s="76" t="s">
        <v>59</v>
      </c>
      <c r="G6" s="119">
        <v>0</v>
      </c>
    </row>
    <row r="7" spans="1:7" ht="31.5" x14ac:dyDescent="0.25">
      <c r="A7" s="6">
        <v>908</v>
      </c>
      <c r="B7" s="7" t="s">
        <v>3</v>
      </c>
      <c r="C7" s="69">
        <v>0</v>
      </c>
      <c r="D7" s="76" t="s">
        <v>59</v>
      </c>
      <c r="E7" s="76" t="s">
        <v>59</v>
      </c>
      <c r="F7" s="76" t="s">
        <v>59</v>
      </c>
      <c r="G7" s="119">
        <v>0</v>
      </c>
    </row>
    <row r="8" spans="1:7" ht="31.5" x14ac:dyDescent="0.25">
      <c r="A8" s="6">
        <v>910</v>
      </c>
      <c r="B8" s="7" t="s">
        <v>4</v>
      </c>
      <c r="C8" s="69">
        <v>0</v>
      </c>
      <c r="D8" s="76" t="s">
        <v>59</v>
      </c>
      <c r="E8" s="76" t="s">
        <v>59</v>
      </c>
      <c r="F8" s="76" t="s">
        <v>59</v>
      </c>
      <c r="G8" s="119">
        <v>0</v>
      </c>
    </row>
    <row r="9" spans="1:7" ht="31.5" x14ac:dyDescent="0.25">
      <c r="A9" s="6">
        <v>918</v>
      </c>
      <c r="B9" s="7" t="s">
        <v>5</v>
      </c>
      <c r="C9" s="69">
        <v>0</v>
      </c>
      <c r="D9" s="76" t="s">
        <v>59</v>
      </c>
      <c r="E9" s="76" t="s">
        <v>59</v>
      </c>
      <c r="F9" s="76" t="s">
        <v>59</v>
      </c>
      <c r="G9" s="119">
        <v>0</v>
      </c>
    </row>
    <row r="10" spans="1:7" ht="31.5" x14ac:dyDescent="0.25">
      <c r="A10" s="6">
        <v>921</v>
      </c>
      <c r="B10" s="7" t="s">
        <v>6</v>
      </c>
      <c r="C10" s="69">
        <v>0</v>
      </c>
      <c r="D10" s="76" t="s">
        <v>59</v>
      </c>
      <c r="E10" s="76" t="s">
        <v>59</v>
      </c>
      <c r="F10" s="76" t="s">
        <v>59</v>
      </c>
      <c r="G10" s="119">
        <v>0</v>
      </c>
    </row>
    <row r="11" spans="1:7" ht="35.25" customHeight="1" x14ac:dyDescent="0.25">
      <c r="A11" s="6">
        <v>922</v>
      </c>
      <c r="B11" s="7" t="s">
        <v>7</v>
      </c>
      <c r="C11" s="69">
        <v>0</v>
      </c>
      <c r="D11" s="76" t="s">
        <v>59</v>
      </c>
      <c r="E11" s="76" t="s">
        <v>59</v>
      </c>
      <c r="F11" s="76" t="s">
        <v>59</v>
      </c>
      <c r="G11" s="119">
        <v>0</v>
      </c>
    </row>
    <row r="12" spans="1:7" ht="31.5" x14ac:dyDescent="0.25">
      <c r="A12" s="6">
        <v>923</v>
      </c>
      <c r="B12" s="7" t="s">
        <v>8</v>
      </c>
      <c r="C12" s="69">
        <v>1</v>
      </c>
      <c r="D12" s="253">
        <v>5644.36</v>
      </c>
      <c r="E12" s="253">
        <v>22922.47</v>
      </c>
      <c r="F12" s="119">
        <f>D12/E12*100</f>
        <v>24.623698929478365</v>
      </c>
      <c r="G12" s="119">
        <v>1</v>
      </c>
    </row>
    <row r="13" spans="1:7" ht="31.5" x14ac:dyDescent="0.25">
      <c r="A13" s="6">
        <v>925</v>
      </c>
      <c r="B13" s="7" t="s">
        <v>9</v>
      </c>
      <c r="C13" s="69">
        <v>1</v>
      </c>
      <c r="D13" s="253">
        <v>13357.88</v>
      </c>
      <c r="E13" s="253">
        <v>1152.3800000000001</v>
      </c>
      <c r="F13" s="119">
        <f t="shared" ref="F13:F15" si="0">D13/E13*100</f>
        <v>1159.1558340130857</v>
      </c>
      <c r="G13" s="119">
        <v>0</v>
      </c>
    </row>
    <row r="14" spans="1:7" ht="31.5" x14ac:dyDescent="0.25">
      <c r="A14" s="6">
        <v>926</v>
      </c>
      <c r="B14" s="7" t="s">
        <v>10</v>
      </c>
      <c r="C14" s="69">
        <v>1</v>
      </c>
      <c r="D14" s="253">
        <v>2493.0500000000002</v>
      </c>
      <c r="E14" s="253">
        <v>4278.8</v>
      </c>
      <c r="F14" s="119">
        <f t="shared" si="0"/>
        <v>58.265167804057214</v>
      </c>
      <c r="G14" s="119">
        <v>1</v>
      </c>
    </row>
    <row r="15" spans="1:7" ht="31.5" x14ac:dyDescent="0.25">
      <c r="A15" s="6">
        <v>929</v>
      </c>
      <c r="B15" s="7" t="s">
        <v>11</v>
      </c>
      <c r="C15" s="69">
        <v>1</v>
      </c>
      <c r="D15" s="253">
        <v>15069.74</v>
      </c>
      <c r="E15" s="253">
        <v>20636.87</v>
      </c>
      <c r="F15" s="119">
        <f t="shared" si="0"/>
        <v>73.02337999900179</v>
      </c>
      <c r="G15" s="119">
        <v>1</v>
      </c>
    </row>
    <row r="16" spans="1:7" ht="31.5" x14ac:dyDescent="0.25">
      <c r="A16" s="6">
        <v>930</v>
      </c>
      <c r="B16" s="7" t="s">
        <v>12</v>
      </c>
      <c r="C16" s="69">
        <v>0</v>
      </c>
      <c r="D16" s="76" t="s">
        <v>59</v>
      </c>
      <c r="E16" s="76" t="s">
        <v>59</v>
      </c>
      <c r="F16" s="76" t="s">
        <v>59</v>
      </c>
      <c r="G16" s="119">
        <v>0</v>
      </c>
    </row>
    <row r="17" spans="1:7" ht="31.5" x14ac:dyDescent="0.25">
      <c r="A17" s="6">
        <v>934</v>
      </c>
      <c r="B17" s="7" t="s">
        <v>13</v>
      </c>
      <c r="C17" s="69">
        <v>0</v>
      </c>
      <c r="D17" s="76" t="s">
        <v>59</v>
      </c>
      <c r="E17" s="76" t="s">
        <v>59</v>
      </c>
      <c r="F17" s="76" t="s">
        <v>59</v>
      </c>
      <c r="G17" s="119">
        <v>0</v>
      </c>
    </row>
    <row r="18" spans="1:7" ht="31.5" x14ac:dyDescent="0.25">
      <c r="A18" s="6">
        <v>942</v>
      </c>
      <c r="B18" s="7" t="s">
        <v>14</v>
      </c>
      <c r="C18" s="69">
        <v>0</v>
      </c>
      <c r="D18" s="76" t="s">
        <v>59</v>
      </c>
      <c r="E18" s="76" t="s">
        <v>59</v>
      </c>
      <c r="F18" s="76" t="s">
        <v>59</v>
      </c>
      <c r="G18" s="119">
        <v>0</v>
      </c>
    </row>
    <row r="19" spans="1:7" ht="31.5" x14ac:dyDescent="0.25">
      <c r="A19" s="6">
        <v>962</v>
      </c>
      <c r="B19" s="7" t="s">
        <v>15</v>
      </c>
      <c r="C19" s="69">
        <v>0</v>
      </c>
      <c r="D19" s="76" t="s">
        <v>59</v>
      </c>
      <c r="E19" s="76" t="s">
        <v>59</v>
      </c>
      <c r="F19" s="76" t="s">
        <v>59</v>
      </c>
      <c r="G19" s="119">
        <v>0</v>
      </c>
    </row>
    <row r="20" spans="1:7" ht="31.5" x14ac:dyDescent="0.25">
      <c r="A20" s="6">
        <v>972</v>
      </c>
      <c r="B20" s="7" t="s">
        <v>16</v>
      </c>
      <c r="C20" s="69">
        <v>0</v>
      </c>
      <c r="D20" s="76" t="s">
        <v>59</v>
      </c>
      <c r="E20" s="76" t="s">
        <v>59</v>
      </c>
      <c r="F20" s="76" t="s">
        <v>59</v>
      </c>
      <c r="G20" s="119">
        <v>0</v>
      </c>
    </row>
    <row r="21" spans="1:7" ht="31.5" x14ac:dyDescent="0.25">
      <c r="A21" s="6">
        <v>982</v>
      </c>
      <c r="B21" s="7" t="s">
        <v>17</v>
      </c>
      <c r="C21" s="69">
        <v>0</v>
      </c>
      <c r="D21" s="76" t="s">
        <v>59</v>
      </c>
      <c r="E21" s="76" t="s">
        <v>59</v>
      </c>
      <c r="F21" s="76" t="s">
        <v>59</v>
      </c>
      <c r="G21" s="119">
        <v>0</v>
      </c>
    </row>
    <row r="22" spans="1:7" ht="31.5" x14ac:dyDescent="0.25">
      <c r="A22" s="6">
        <v>992</v>
      </c>
      <c r="B22" s="7" t="s">
        <v>18</v>
      </c>
      <c r="C22" s="69">
        <v>0</v>
      </c>
      <c r="D22" s="76" t="s">
        <v>59</v>
      </c>
      <c r="E22" s="76" t="s">
        <v>59</v>
      </c>
      <c r="F22" s="76" t="s">
        <v>59</v>
      </c>
      <c r="G22" s="119">
        <v>0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59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7.42578125" customWidth="1"/>
    <col min="2" max="2" width="45.85546875" customWidth="1"/>
    <col min="3" max="3" width="9.140625" customWidth="1"/>
    <col min="4" max="4" width="30.42578125" customWidth="1"/>
    <col min="5" max="5" width="26.85546875" customWidth="1"/>
    <col min="6" max="6" width="14.42578125" customWidth="1"/>
    <col min="7" max="7" width="17.28515625" customWidth="1"/>
  </cols>
  <sheetData>
    <row r="1" spans="1:7" ht="45.75" customHeight="1" x14ac:dyDescent="0.25">
      <c r="A1" s="214" t="s">
        <v>178</v>
      </c>
      <c r="B1" s="214"/>
      <c r="C1" s="214"/>
      <c r="D1" s="214"/>
      <c r="E1" s="214"/>
      <c r="F1" s="214"/>
      <c r="G1" s="214"/>
    </row>
    <row r="2" spans="1:7" ht="129.75" customHeight="1" x14ac:dyDescent="0.25">
      <c r="A2" s="11" t="s">
        <v>19</v>
      </c>
      <c r="B2" s="11" t="s">
        <v>115</v>
      </c>
      <c r="C2" s="92" t="s">
        <v>133</v>
      </c>
      <c r="D2" s="113" t="s">
        <v>136</v>
      </c>
      <c r="E2" s="113" t="s">
        <v>137</v>
      </c>
      <c r="F2" s="92" t="s">
        <v>31</v>
      </c>
      <c r="G2" s="92" t="s">
        <v>32</v>
      </c>
    </row>
    <row r="3" spans="1:7" ht="89.25" customHeight="1" x14ac:dyDescent="0.25">
      <c r="A3" s="11"/>
      <c r="B3" s="11"/>
      <c r="C3" s="10"/>
      <c r="D3" s="221" t="s">
        <v>202</v>
      </c>
      <c r="E3" s="221" t="s">
        <v>203</v>
      </c>
      <c r="F3" s="10"/>
      <c r="G3" s="10"/>
    </row>
    <row r="4" spans="1:7" ht="23.25" customHeight="1" x14ac:dyDescent="0.25">
      <c r="A4" s="240" t="s">
        <v>189</v>
      </c>
      <c r="B4" s="7" t="s">
        <v>0</v>
      </c>
      <c r="C4" s="14">
        <v>1</v>
      </c>
      <c r="D4" s="254">
        <v>36398.6</v>
      </c>
      <c r="E4" s="254">
        <v>36156.18</v>
      </c>
      <c r="F4" s="119">
        <f>(D4-E4)/D4*100</f>
        <v>0.66601462693619606</v>
      </c>
      <c r="G4" s="119">
        <f>IF(F4&lt;=2,1,IF(AND(F4&gt;2,F4&lt;10),((10-F4)/8),IF(F4&gt;=10,0)))</f>
        <v>1</v>
      </c>
    </row>
    <row r="5" spans="1:7" ht="20.25" customHeight="1" x14ac:dyDescent="0.25">
      <c r="A5" s="6">
        <v>902</v>
      </c>
      <c r="B5" s="7" t="s">
        <v>1</v>
      </c>
      <c r="C5" s="14">
        <v>1</v>
      </c>
      <c r="D5" s="255">
        <v>1473851.6</v>
      </c>
      <c r="E5" s="256">
        <v>1438678.48</v>
      </c>
      <c r="F5" s="119">
        <f t="shared" ref="F5:F22" si="0">(D5-E5)/D5*100</f>
        <v>2.3864763589495785</v>
      </c>
      <c r="G5" s="119">
        <f t="shared" ref="G5:G22" si="1">IF(F5&lt;=2,1,IF(AND(F5&gt;2,F5&lt;10),((10-F5)/8),IF(F5&gt;=10,0)))</f>
        <v>0.95169045513130268</v>
      </c>
    </row>
    <row r="6" spans="1:7" ht="31.5" x14ac:dyDescent="0.25">
      <c r="A6" s="6">
        <v>905</v>
      </c>
      <c r="B6" s="7" t="s">
        <v>2</v>
      </c>
      <c r="C6" s="14">
        <v>1</v>
      </c>
      <c r="D6" s="257">
        <v>87483.4</v>
      </c>
      <c r="E6" s="258">
        <v>87082.61</v>
      </c>
      <c r="F6" s="78">
        <f t="shared" si="0"/>
        <v>0.45813262859010234</v>
      </c>
      <c r="G6" s="78">
        <f t="shared" si="1"/>
        <v>1</v>
      </c>
    </row>
    <row r="7" spans="1:7" ht="31.5" x14ac:dyDescent="0.25">
      <c r="A7" s="6">
        <v>908</v>
      </c>
      <c r="B7" s="7" t="s">
        <v>3</v>
      </c>
      <c r="C7" s="14">
        <v>1</v>
      </c>
      <c r="D7" s="255">
        <v>12919.3</v>
      </c>
      <c r="E7" s="256">
        <v>12871.75</v>
      </c>
      <c r="F7" s="119">
        <f t="shared" si="0"/>
        <v>0.36805399673356354</v>
      </c>
      <c r="G7" s="119">
        <f t="shared" si="1"/>
        <v>1</v>
      </c>
    </row>
    <row r="8" spans="1:7" ht="31.5" x14ac:dyDescent="0.25">
      <c r="A8" s="6">
        <v>910</v>
      </c>
      <c r="B8" s="7" t="s">
        <v>4</v>
      </c>
      <c r="C8" s="14">
        <v>1</v>
      </c>
      <c r="D8" s="255">
        <v>18308.900000000001</v>
      </c>
      <c r="E8" s="256">
        <v>18231.64</v>
      </c>
      <c r="F8" s="119">
        <f t="shared" si="0"/>
        <v>0.42198056682816565</v>
      </c>
      <c r="G8" s="119">
        <f t="shared" si="1"/>
        <v>1</v>
      </c>
    </row>
    <row r="9" spans="1:7" ht="31.5" x14ac:dyDescent="0.25">
      <c r="A9" s="6">
        <v>918</v>
      </c>
      <c r="B9" s="7" t="s">
        <v>5</v>
      </c>
      <c r="C9" s="14">
        <v>1</v>
      </c>
      <c r="D9" s="255">
        <v>3265282.2</v>
      </c>
      <c r="E9" s="256">
        <v>2396607.1</v>
      </c>
      <c r="F9" s="119">
        <f t="shared" si="0"/>
        <v>26.603369840438297</v>
      </c>
      <c r="G9" s="119">
        <f t="shared" si="1"/>
        <v>0</v>
      </c>
    </row>
    <row r="10" spans="1:7" ht="31.5" x14ac:dyDescent="0.25">
      <c r="A10" s="6">
        <v>921</v>
      </c>
      <c r="B10" s="7" t="s">
        <v>6</v>
      </c>
      <c r="C10" s="14">
        <v>1</v>
      </c>
      <c r="D10" s="255">
        <v>168220.2</v>
      </c>
      <c r="E10" s="256">
        <v>167804.4</v>
      </c>
      <c r="F10" s="119">
        <f t="shared" si="0"/>
        <v>0.24717602285576729</v>
      </c>
      <c r="G10" s="119">
        <f t="shared" si="1"/>
        <v>1</v>
      </c>
    </row>
    <row r="11" spans="1:7" ht="35.25" customHeight="1" x14ac:dyDescent="0.25">
      <c r="A11" s="6">
        <v>922</v>
      </c>
      <c r="B11" s="7" t="s">
        <v>7</v>
      </c>
      <c r="C11" s="14">
        <v>1</v>
      </c>
      <c r="D11" s="255">
        <v>5398.2</v>
      </c>
      <c r="E11" s="256">
        <v>5332.16</v>
      </c>
      <c r="F11" s="119">
        <f t="shared" si="0"/>
        <v>1.2233707532140337</v>
      </c>
      <c r="G11" s="119">
        <f t="shared" si="1"/>
        <v>1</v>
      </c>
    </row>
    <row r="12" spans="1:7" ht="31.5" x14ac:dyDescent="0.25">
      <c r="A12" s="6">
        <v>923</v>
      </c>
      <c r="B12" s="7" t="s">
        <v>8</v>
      </c>
      <c r="C12" s="14">
        <v>1</v>
      </c>
      <c r="D12" s="255">
        <v>1468390.7</v>
      </c>
      <c r="E12" s="256">
        <v>1155267.48</v>
      </c>
      <c r="F12" s="119">
        <f t="shared" si="0"/>
        <v>21.324244290024446</v>
      </c>
      <c r="G12" s="119">
        <f t="shared" si="1"/>
        <v>0</v>
      </c>
    </row>
    <row r="13" spans="1:7" ht="31.5" x14ac:dyDescent="0.25">
      <c r="A13" s="6">
        <v>925</v>
      </c>
      <c r="B13" s="7" t="s">
        <v>9</v>
      </c>
      <c r="C13" s="14">
        <v>1</v>
      </c>
      <c r="D13" s="255">
        <v>6961004.9000000004</v>
      </c>
      <c r="E13" s="256">
        <v>6851801.8899999997</v>
      </c>
      <c r="F13" s="119">
        <f t="shared" si="0"/>
        <v>1.5687822601590282</v>
      </c>
      <c r="G13" s="119">
        <f t="shared" si="1"/>
        <v>1</v>
      </c>
    </row>
    <row r="14" spans="1:7" ht="31.5" x14ac:dyDescent="0.25">
      <c r="A14" s="6">
        <v>926</v>
      </c>
      <c r="B14" s="7" t="s">
        <v>10</v>
      </c>
      <c r="C14" s="14">
        <v>1</v>
      </c>
      <c r="D14" s="255">
        <v>1033756</v>
      </c>
      <c r="E14" s="256">
        <v>1031170.45</v>
      </c>
      <c r="F14" s="119">
        <f t="shared" si="0"/>
        <v>0.25011221216612495</v>
      </c>
      <c r="G14" s="119">
        <f t="shared" si="1"/>
        <v>1</v>
      </c>
    </row>
    <row r="15" spans="1:7" ht="31.5" x14ac:dyDescent="0.25">
      <c r="A15" s="6">
        <v>929</v>
      </c>
      <c r="B15" s="7" t="s">
        <v>11</v>
      </c>
      <c r="C15" s="14">
        <v>1</v>
      </c>
      <c r="D15" s="255">
        <v>570226.5</v>
      </c>
      <c r="E15" s="256">
        <v>566946.81999999995</v>
      </c>
      <c r="F15" s="119">
        <f t="shared" si="0"/>
        <v>0.57515390814001999</v>
      </c>
      <c r="G15" s="119">
        <f t="shared" si="1"/>
        <v>1</v>
      </c>
    </row>
    <row r="16" spans="1:7" ht="31.5" x14ac:dyDescent="0.25">
      <c r="A16" s="6">
        <v>930</v>
      </c>
      <c r="B16" s="7" t="s">
        <v>12</v>
      </c>
      <c r="C16" s="14">
        <v>1</v>
      </c>
      <c r="D16" s="255">
        <v>184660.7</v>
      </c>
      <c r="E16" s="256">
        <v>183885.01</v>
      </c>
      <c r="F16" s="119">
        <f t="shared" si="0"/>
        <v>0.4200623088724359</v>
      </c>
      <c r="G16" s="119">
        <f t="shared" si="1"/>
        <v>1</v>
      </c>
    </row>
    <row r="17" spans="1:7" ht="31.5" x14ac:dyDescent="0.25">
      <c r="A17" s="6">
        <v>934</v>
      </c>
      <c r="B17" s="7" t="s">
        <v>13</v>
      </c>
      <c r="C17" s="14">
        <v>1</v>
      </c>
      <c r="D17" s="255">
        <v>59363.3</v>
      </c>
      <c r="E17" s="256">
        <v>58192.66</v>
      </c>
      <c r="F17" s="119">
        <f t="shared" si="0"/>
        <v>1.9719927968963979</v>
      </c>
      <c r="G17" s="119">
        <f t="shared" si="1"/>
        <v>1</v>
      </c>
    </row>
    <row r="18" spans="1:7" ht="31.5" x14ac:dyDescent="0.25">
      <c r="A18" s="6">
        <v>942</v>
      </c>
      <c r="B18" s="7" t="s">
        <v>14</v>
      </c>
      <c r="C18" s="14">
        <v>1</v>
      </c>
      <c r="D18" s="255">
        <v>1992790.9</v>
      </c>
      <c r="E18" s="256">
        <v>1920985.4</v>
      </c>
      <c r="F18" s="119">
        <f t="shared" si="0"/>
        <v>3.6032631421590695</v>
      </c>
      <c r="G18" s="119">
        <f t="shared" si="1"/>
        <v>0.79959210723011631</v>
      </c>
    </row>
    <row r="19" spans="1:7" ht="31.5" x14ac:dyDescent="0.25">
      <c r="A19" s="6">
        <v>962</v>
      </c>
      <c r="B19" s="7" t="s">
        <v>15</v>
      </c>
      <c r="C19" s="14">
        <v>1</v>
      </c>
      <c r="D19" s="255">
        <v>332723.90000000002</v>
      </c>
      <c r="E19" s="256">
        <v>328506.81</v>
      </c>
      <c r="F19" s="119">
        <f t="shared" si="0"/>
        <v>1.2674442683558427</v>
      </c>
      <c r="G19" s="119">
        <f t="shared" si="1"/>
        <v>1</v>
      </c>
    </row>
    <row r="20" spans="1:7" ht="31.5" x14ac:dyDescent="0.25">
      <c r="A20" s="6">
        <v>972</v>
      </c>
      <c r="B20" s="7" t="s">
        <v>16</v>
      </c>
      <c r="C20" s="14">
        <v>1</v>
      </c>
      <c r="D20" s="255">
        <v>278524.40000000002</v>
      </c>
      <c r="E20" s="256">
        <v>262334.92</v>
      </c>
      <c r="F20" s="119">
        <f t="shared" si="0"/>
        <v>5.8125894894666459</v>
      </c>
      <c r="G20" s="119">
        <f t="shared" si="1"/>
        <v>0.52342631381666926</v>
      </c>
    </row>
    <row r="21" spans="1:7" ht="31.5" x14ac:dyDescent="0.25">
      <c r="A21" s="6">
        <v>982</v>
      </c>
      <c r="B21" s="7" t="s">
        <v>17</v>
      </c>
      <c r="C21" s="14">
        <v>1</v>
      </c>
      <c r="D21" s="255">
        <v>233606.39999999999</v>
      </c>
      <c r="E21" s="256">
        <v>226815.95</v>
      </c>
      <c r="F21" s="119">
        <f t="shared" si="0"/>
        <v>2.9067910810662645</v>
      </c>
      <c r="G21" s="119">
        <f t="shared" si="1"/>
        <v>0.88665111486671688</v>
      </c>
    </row>
    <row r="22" spans="1:7" ht="31.5" x14ac:dyDescent="0.25">
      <c r="A22" s="6">
        <v>992</v>
      </c>
      <c r="B22" s="7" t="s">
        <v>18</v>
      </c>
      <c r="C22" s="14">
        <v>1</v>
      </c>
      <c r="D22" s="255">
        <v>395419.1</v>
      </c>
      <c r="E22" s="256">
        <v>392019.41</v>
      </c>
      <c r="F22" s="119">
        <f t="shared" si="0"/>
        <v>0.8597687870919748</v>
      </c>
      <c r="G22" s="119">
        <f t="shared" si="1"/>
        <v>1</v>
      </c>
    </row>
    <row r="24" spans="1:7" x14ac:dyDescent="0.25">
      <c r="D24" s="130"/>
      <c r="E24" s="130"/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0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Normal="100" zoomScaleSheetLayoutView="100" workbookViewId="0">
      <selection activeCell="D10" sqref="D10"/>
    </sheetView>
  </sheetViews>
  <sheetFormatPr defaultRowHeight="15" x14ac:dyDescent="0.25"/>
  <cols>
    <col min="1" max="1" width="7.42578125" customWidth="1"/>
    <col min="2" max="2" width="45.85546875" customWidth="1"/>
    <col min="3" max="3" width="9.140625" customWidth="1"/>
    <col min="4" max="4" width="32.7109375" customWidth="1"/>
    <col min="5" max="5" width="32" customWidth="1"/>
    <col min="6" max="6" width="16.140625" customWidth="1"/>
    <col min="7" max="7" width="15.140625" customWidth="1"/>
  </cols>
  <sheetData>
    <row r="1" spans="1:7" ht="45.75" customHeight="1" x14ac:dyDescent="0.25">
      <c r="A1" s="197" t="s">
        <v>179</v>
      </c>
      <c r="B1" s="197"/>
      <c r="C1" s="197"/>
      <c r="D1" s="197"/>
      <c r="E1" s="197"/>
      <c r="F1" s="197"/>
      <c r="G1" s="197"/>
    </row>
    <row r="2" spans="1:7" ht="151.5" customHeight="1" x14ac:dyDescent="0.25">
      <c r="A2" s="2" t="s">
        <v>19</v>
      </c>
      <c r="B2" s="2" t="s">
        <v>115</v>
      </c>
      <c r="C2" s="108" t="s">
        <v>133</v>
      </c>
      <c r="D2" s="84" t="s">
        <v>113</v>
      </c>
      <c r="E2" s="84" t="s">
        <v>112</v>
      </c>
      <c r="F2" s="108" t="s">
        <v>85</v>
      </c>
      <c r="G2" s="108" t="s">
        <v>32</v>
      </c>
    </row>
    <row r="3" spans="1:7" ht="15.75" customHeight="1" x14ac:dyDescent="0.25">
      <c r="A3" s="18"/>
      <c r="B3" s="18"/>
      <c r="C3" s="17"/>
      <c r="D3" s="259" t="s">
        <v>66</v>
      </c>
      <c r="E3" s="260"/>
      <c r="F3" s="17"/>
      <c r="G3" s="17"/>
    </row>
    <row r="4" spans="1:7" ht="23.25" customHeight="1" x14ac:dyDescent="0.25">
      <c r="A4" s="240" t="s">
        <v>189</v>
      </c>
      <c r="B4" s="7" t="s">
        <v>0</v>
      </c>
      <c r="C4" s="69">
        <v>1</v>
      </c>
      <c r="D4" s="69">
        <v>10</v>
      </c>
      <c r="E4" s="69">
        <v>777</v>
      </c>
      <c r="F4" s="119">
        <f>D4/E4*100</f>
        <v>1.287001287001287</v>
      </c>
      <c r="G4" s="119">
        <f>IF(F4&gt;10,0,(1-(F4/100))^(LN(7)/LN(1-0.13526)&lt;=10))</f>
        <v>0.98712998712998712</v>
      </c>
    </row>
    <row r="5" spans="1:7" ht="20.25" customHeight="1" x14ac:dyDescent="0.25">
      <c r="A5" s="6">
        <v>902</v>
      </c>
      <c r="B5" s="7" t="s">
        <v>1</v>
      </c>
      <c r="C5" s="69">
        <v>1</v>
      </c>
      <c r="D5" s="69">
        <v>1111</v>
      </c>
      <c r="E5" s="69">
        <v>11547</v>
      </c>
      <c r="F5" s="119">
        <f t="shared" ref="F5:F22" si="0">D5/E5*100</f>
        <v>9.6215467220923188</v>
      </c>
      <c r="G5" s="119">
        <f t="shared" ref="G5:G22" si="1">IF(F5&gt;10,0,(1-(F5/100))^(LN(7)/LN(1-0.13526)&lt;=10))</f>
        <v>0.90378453277907678</v>
      </c>
    </row>
    <row r="6" spans="1:7" ht="31.5" x14ac:dyDescent="0.25">
      <c r="A6" s="6">
        <v>905</v>
      </c>
      <c r="B6" s="7" t="s">
        <v>2</v>
      </c>
      <c r="C6" s="69">
        <v>1</v>
      </c>
      <c r="D6" s="69">
        <v>66</v>
      </c>
      <c r="E6" s="69">
        <v>1202</v>
      </c>
      <c r="F6" s="119">
        <f t="shared" si="0"/>
        <v>5.4908485856905154</v>
      </c>
      <c r="G6" s="119">
        <f t="shared" si="1"/>
        <v>0.94509151414309489</v>
      </c>
    </row>
    <row r="7" spans="1:7" ht="31.5" x14ac:dyDescent="0.25">
      <c r="A7" s="6">
        <v>908</v>
      </c>
      <c r="B7" s="7" t="s">
        <v>3</v>
      </c>
      <c r="C7" s="69">
        <v>1</v>
      </c>
      <c r="D7" s="69">
        <v>21</v>
      </c>
      <c r="E7" s="69">
        <v>384</v>
      </c>
      <c r="F7" s="119">
        <f t="shared" si="0"/>
        <v>5.46875</v>
      </c>
      <c r="G7" s="119">
        <f t="shared" si="1"/>
        <v>0.9453125</v>
      </c>
    </row>
    <row r="8" spans="1:7" ht="31.5" x14ac:dyDescent="0.25">
      <c r="A8" s="6">
        <v>910</v>
      </c>
      <c r="B8" s="7" t="s">
        <v>4</v>
      </c>
      <c r="C8" s="69">
        <v>1</v>
      </c>
      <c r="D8" s="69">
        <v>45</v>
      </c>
      <c r="E8" s="69">
        <v>268</v>
      </c>
      <c r="F8" s="119">
        <f t="shared" si="0"/>
        <v>16.791044776119403</v>
      </c>
      <c r="G8" s="119">
        <f t="shared" si="1"/>
        <v>0</v>
      </c>
    </row>
    <row r="9" spans="1:7" ht="31.5" x14ac:dyDescent="0.25">
      <c r="A9" s="6">
        <v>918</v>
      </c>
      <c r="B9" s="7" t="s">
        <v>5</v>
      </c>
      <c r="C9" s="69">
        <v>1</v>
      </c>
      <c r="D9" s="69">
        <v>712</v>
      </c>
      <c r="E9" s="69">
        <v>2839</v>
      </c>
      <c r="F9" s="119">
        <f t="shared" si="0"/>
        <v>25.079253258189503</v>
      </c>
      <c r="G9" s="119">
        <f t="shared" si="1"/>
        <v>0</v>
      </c>
    </row>
    <row r="10" spans="1:7" ht="31.5" x14ac:dyDescent="0.25">
      <c r="A10" s="6">
        <v>921</v>
      </c>
      <c r="B10" s="7" t="s">
        <v>6</v>
      </c>
      <c r="C10" s="69">
        <v>1</v>
      </c>
      <c r="D10" s="69">
        <v>206</v>
      </c>
      <c r="E10" s="69">
        <v>1968</v>
      </c>
      <c r="F10" s="119">
        <f t="shared" si="0"/>
        <v>10.467479674796747</v>
      </c>
      <c r="G10" s="119">
        <f t="shared" si="1"/>
        <v>0</v>
      </c>
    </row>
    <row r="11" spans="1:7" ht="35.25" customHeight="1" x14ac:dyDescent="0.25">
      <c r="A11" s="6">
        <v>922</v>
      </c>
      <c r="B11" s="7" t="s">
        <v>7</v>
      </c>
      <c r="C11" s="69">
        <v>1</v>
      </c>
      <c r="D11" s="69">
        <v>18</v>
      </c>
      <c r="E11" s="69">
        <v>108</v>
      </c>
      <c r="F11" s="119">
        <f t="shared" si="0"/>
        <v>16.666666666666664</v>
      </c>
      <c r="G11" s="119">
        <f t="shared" si="1"/>
        <v>0</v>
      </c>
    </row>
    <row r="12" spans="1:7" ht="31.5" x14ac:dyDescent="0.25">
      <c r="A12" s="6">
        <v>923</v>
      </c>
      <c r="B12" s="7" t="s">
        <v>8</v>
      </c>
      <c r="C12" s="69">
        <v>1</v>
      </c>
      <c r="D12" s="69">
        <v>576</v>
      </c>
      <c r="E12" s="69">
        <v>3247</v>
      </c>
      <c r="F12" s="119">
        <f t="shared" si="0"/>
        <v>17.739451801663073</v>
      </c>
      <c r="G12" s="119">
        <f t="shared" si="1"/>
        <v>0</v>
      </c>
    </row>
    <row r="13" spans="1:7" ht="31.5" x14ac:dyDescent="0.25">
      <c r="A13" s="6">
        <v>925</v>
      </c>
      <c r="B13" s="7" t="s">
        <v>9</v>
      </c>
      <c r="C13" s="69">
        <v>1</v>
      </c>
      <c r="D13" s="69">
        <v>1941</v>
      </c>
      <c r="E13" s="69">
        <v>21555</v>
      </c>
      <c r="F13" s="119">
        <f t="shared" si="0"/>
        <v>9.0048712595685458</v>
      </c>
      <c r="G13" s="119">
        <f t="shared" si="1"/>
        <v>0.90995128740431452</v>
      </c>
    </row>
    <row r="14" spans="1:7" ht="31.5" x14ac:dyDescent="0.25">
      <c r="A14" s="6">
        <v>926</v>
      </c>
      <c r="B14" s="7" t="s">
        <v>10</v>
      </c>
      <c r="C14" s="69">
        <v>1</v>
      </c>
      <c r="D14" s="69">
        <v>164</v>
      </c>
      <c r="E14" s="69">
        <v>868</v>
      </c>
      <c r="F14" s="119">
        <f t="shared" si="0"/>
        <v>18.894009216589861</v>
      </c>
      <c r="G14" s="119">
        <f t="shared" si="1"/>
        <v>0</v>
      </c>
    </row>
    <row r="15" spans="1:7" ht="31.5" x14ac:dyDescent="0.25">
      <c r="A15" s="6">
        <v>929</v>
      </c>
      <c r="B15" s="7" t="s">
        <v>11</v>
      </c>
      <c r="C15" s="69">
        <v>1</v>
      </c>
      <c r="D15" s="69">
        <v>274</v>
      </c>
      <c r="E15" s="69">
        <v>363</v>
      </c>
      <c r="F15" s="119">
        <f t="shared" si="0"/>
        <v>75.48209366391184</v>
      </c>
      <c r="G15" s="119">
        <f t="shared" si="1"/>
        <v>0</v>
      </c>
    </row>
    <row r="16" spans="1:7" ht="31.5" x14ac:dyDescent="0.25">
      <c r="A16" s="6">
        <v>930</v>
      </c>
      <c r="B16" s="7" t="s">
        <v>12</v>
      </c>
      <c r="C16" s="69">
        <v>1</v>
      </c>
      <c r="D16" s="69">
        <v>331</v>
      </c>
      <c r="E16" s="69">
        <v>1497</v>
      </c>
      <c r="F16" s="119">
        <f t="shared" si="0"/>
        <v>22.110888443553776</v>
      </c>
      <c r="G16" s="119">
        <f t="shared" si="1"/>
        <v>0</v>
      </c>
    </row>
    <row r="17" spans="1:7" ht="31.5" x14ac:dyDescent="0.25">
      <c r="A17" s="6">
        <v>934</v>
      </c>
      <c r="B17" s="7" t="s">
        <v>13</v>
      </c>
      <c r="C17" s="69">
        <v>1</v>
      </c>
      <c r="D17" s="69">
        <v>289</v>
      </c>
      <c r="E17" s="69">
        <v>1615</v>
      </c>
      <c r="F17" s="119">
        <f t="shared" si="0"/>
        <v>17.894736842105264</v>
      </c>
      <c r="G17" s="119">
        <f t="shared" si="1"/>
        <v>0</v>
      </c>
    </row>
    <row r="18" spans="1:7" ht="31.5" x14ac:dyDescent="0.25">
      <c r="A18" s="6">
        <v>942</v>
      </c>
      <c r="B18" s="7" t="s">
        <v>14</v>
      </c>
      <c r="C18" s="69">
        <v>1</v>
      </c>
      <c r="D18" s="69">
        <v>263</v>
      </c>
      <c r="E18" s="69">
        <v>2446</v>
      </c>
      <c r="F18" s="119">
        <f t="shared" si="0"/>
        <v>10.752248569092396</v>
      </c>
      <c r="G18" s="119">
        <f t="shared" si="1"/>
        <v>0</v>
      </c>
    </row>
    <row r="19" spans="1:7" ht="31.5" x14ac:dyDescent="0.25">
      <c r="A19" s="6">
        <v>962</v>
      </c>
      <c r="B19" s="7" t="s">
        <v>15</v>
      </c>
      <c r="C19" s="69">
        <v>1</v>
      </c>
      <c r="D19" s="69">
        <v>855</v>
      </c>
      <c r="E19" s="69">
        <v>3718</v>
      </c>
      <c r="F19" s="119">
        <f t="shared" si="0"/>
        <v>22.996234534696072</v>
      </c>
      <c r="G19" s="119">
        <f t="shared" si="1"/>
        <v>0</v>
      </c>
    </row>
    <row r="20" spans="1:7" ht="31.5" x14ac:dyDescent="0.25">
      <c r="A20" s="6">
        <v>972</v>
      </c>
      <c r="B20" s="7" t="s">
        <v>16</v>
      </c>
      <c r="C20" s="69">
        <v>1</v>
      </c>
      <c r="D20" s="69">
        <v>932</v>
      </c>
      <c r="E20" s="69">
        <v>4913</v>
      </c>
      <c r="F20" s="119">
        <f t="shared" si="0"/>
        <v>18.970079381233461</v>
      </c>
      <c r="G20" s="119">
        <f t="shared" si="1"/>
        <v>0</v>
      </c>
    </row>
    <row r="21" spans="1:7" ht="31.5" x14ac:dyDescent="0.25">
      <c r="A21" s="6">
        <v>982</v>
      </c>
      <c r="B21" s="7" t="s">
        <v>17</v>
      </c>
      <c r="C21" s="69">
        <v>1</v>
      </c>
      <c r="D21" s="69">
        <v>598</v>
      </c>
      <c r="E21" s="69">
        <v>2976</v>
      </c>
      <c r="F21" s="119">
        <f t="shared" si="0"/>
        <v>20.094086021505376</v>
      </c>
      <c r="G21" s="119">
        <f t="shared" si="1"/>
        <v>0</v>
      </c>
    </row>
    <row r="22" spans="1:7" ht="31.5" x14ac:dyDescent="0.25">
      <c r="A22" s="6">
        <v>992</v>
      </c>
      <c r="B22" s="7" t="s">
        <v>18</v>
      </c>
      <c r="C22" s="69">
        <v>1</v>
      </c>
      <c r="D22" s="69">
        <v>372</v>
      </c>
      <c r="E22" s="69">
        <v>2344</v>
      </c>
      <c r="F22" s="119">
        <f t="shared" si="0"/>
        <v>15.870307167235495</v>
      </c>
      <c r="G22" s="119">
        <f t="shared" si="1"/>
        <v>0</v>
      </c>
    </row>
  </sheetData>
  <mergeCells count="2">
    <mergeCell ref="A1:G1"/>
    <mergeCell ref="D3:E3"/>
  </mergeCells>
  <pageMargins left="0.78740157480314965" right="0.39370078740157483" top="0.39370078740157483" bottom="0.78740157480314965" header="0.31496062992125984" footer="0.31496062992125984"/>
  <pageSetup paperSize="9" scale="57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7.42578125" customWidth="1"/>
    <col min="2" max="2" width="43.7109375" customWidth="1"/>
    <col min="3" max="3" width="12.42578125" customWidth="1"/>
    <col min="4" max="4" width="32.5703125" customWidth="1"/>
    <col min="5" max="5" width="12.28515625" customWidth="1"/>
    <col min="6" max="6" width="11.5703125" customWidth="1"/>
  </cols>
  <sheetData>
    <row r="1" spans="1:6" ht="22.5" customHeight="1" x14ac:dyDescent="0.25">
      <c r="A1" s="215" t="s">
        <v>180</v>
      </c>
      <c r="B1" s="215"/>
      <c r="C1" s="215"/>
      <c r="D1" s="215"/>
      <c r="E1" s="215"/>
      <c r="F1" s="215"/>
    </row>
    <row r="2" spans="1:6" ht="250.5" customHeight="1" x14ac:dyDescent="0.25">
      <c r="A2" s="2" t="s">
        <v>19</v>
      </c>
      <c r="B2" s="2" t="s">
        <v>115</v>
      </c>
      <c r="C2" s="92" t="s">
        <v>134</v>
      </c>
      <c r="D2" s="92" t="s">
        <v>135</v>
      </c>
      <c r="E2" s="92" t="s">
        <v>69</v>
      </c>
      <c r="F2" s="92" t="s">
        <v>20</v>
      </c>
    </row>
    <row r="3" spans="1:6" ht="21.75" customHeight="1" x14ac:dyDescent="0.25">
      <c r="A3" s="19"/>
      <c r="B3" s="15"/>
      <c r="C3" s="16"/>
      <c r="D3" s="21" t="s">
        <v>68</v>
      </c>
      <c r="E3" s="16"/>
      <c r="F3" s="16"/>
    </row>
    <row r="4" spans="1:6" ht="23.25" customHeight="1" x14ac:dyDescent="0.25">
      <c r="A4" s="220" t="s">
        <v>189</v>
      </c>
      <c r="B4" s="4" t="s">
        <v>0</v>
      </c>
      <c r="C4" s="22">
        <v>1</v>
      </c>
      <c r="D4" s="22">
        <v>0</v>
      </c>
      <c r="E4" s="22">
        <v>0</v>
      </c>
      <c r="F4" s="22">
        <v>1</v>
      </c>
    </row>
    <row r="5" spans="1:6" ht="20.25" customHeight="1" x14ac:dyDescent="0.25">
      <c r="A5" s="6">
        <v>902</v>
      </c>
      <c r="B5" s="5" t="s">
        <v>1</v>
      </c>
      <c r="C5" s="14">
        <v>1</v>
      </c>
      <c r="D5" s="22">
        <v>0</v>
      </c>
      <c r="E5" s="22">
        <v>0</v>
      </c>
      <c r="F5" s="22">
        <v>1</v>
      </c>
    </row>
    <row r="6" spans="1:6" ht="31.5" x14ac:dyDescent="0.25">
      <c r="A6" s="6">
        <v>905</v>
      </c>
      <c r="B6" s="5" t="s">
        <v>2</v>
      </c>
      <c r="C6" s="14">
        <v>1</v>
      </c>
      <c r="D6" s="22">
        <v>0</v>
      </c>
      <c r="E6" s="22">
        <v>0</v>
      </c>
      <c r="F6" s="22">
        <v>1</v>
      </c>
    </row>
    <row r="7" spans="1:6" ht="31.5" x14ac:dyDescent="0.25">
      <c r="A7" s="6">
        <v>908</v>
      </c>
      <c r="B7" s="5" t="s">
        <v>3</v>
      </c>
      <c r="C7" s="14">
        <v>1</v>
      </c>
      <c r="D7" s="22">
        <v>0</v>
      </c>
      <c r="E7" s="22">
        <v>0</v>
      </c>
      <c r="F7" s="22">
        <v>1</v>
      </c>
    </row>
    <row r="8" spans="1:6" ht="31.5" x14ac:dyDescent="0.25">
      <c r="A8" s="6">
        <v>910</v>
      </c>
      <c r="B8" s="5" t="s">
        <v>4</v>
      </c>
      <c r="C8" s="14">
        <v>1</v>
      </c>
      <c r="D8" s="22">
        <v>0</v>
      </c>
      <c r="E8" s="22">
        <v>0</v>
      </c>
      <c r="F8" s="22">
        <v>1</v>
      </c>
    </row>
    <row r="9" spans="1:6" ht="31.5" x14ac:dyDescent="0.25">
      <c r="A9" s="6">
        <v>918</v>
      </c>
      <c r="B9" s="5" t="s">
        <v>5</v>
      </c>
      <c r="C9" s="14">
        <v>1</v>
      </c>
      <c r="D9" s="22">
        <v>0</v>
      </c>
      <c r="E9" s="22">
        <v>0</v>
      </c>
      <c r="F9" s="22">
        <v>1</v>
      </c>
    </row>
    <row r="10" spans="1:6" ht="31.5" x14ac:dyDescent="0.25">
      <c r="A10" s="6">
        <v>921</v>
      </c>
      <c r="B10" s="5" t="s">
        <v>6</v>
      </c>
      <c r="C10" s="14">
        <v>1</v>
      </c>
      <c r="D10" s="22">
        <v>0</v>
      </c>
      <c r="E10" s="22">
        <v>0</v>
      </c>
      <c r="F10" s="22">
        <v>1</v>
      </c>
    </row>
    <row r="11" spans="1:6" ht="47.25" x14ac:dyDescent="0.25">
      <c r="A11" s="6">
        <v>922</v>
      </c>
      <c r="B11" s="5" t="s">
        <v>7</v>
      </c>
      <c r="C11" s="14">
        <v>1</v>
      </c>
      <c r="D11" s="22">
        <v>0</v>
      </c>
      <c r="E11" s="22">
        <v>0</v>
      </c>
      <c r="F11" s="22">
        <v>1</v>
      </c>
    </row>
    <row r="12" spans="1:6" ht="31.5" x14ac:dyDescent="0.25">
      <c r="A12" s="6">
        <v>923</v>
      </c>
      <c r="B12" s="5" t="s">
        <v>8</v>
      </c>
      <c r="C12" s="14">
        <v>1</v>
      </c>
      <c r="D12" s="22">
        <v>0</v>
      </c>
      <c r="E12" s="22">
        <v>0</v>
      </c>
      <c r="F12" s="22">
        <v>1</v>
      </c>
    </row>
    <row r="13" spans="1:6" ht="31.5" x14ac:dyDescent="0.25">
      <c r="A13" s="6">
        <v>925</v>
      </c>
      <c r="B13" s="5" t="s">
        <v>9</v>
      </c>
      <c r="C13" s="14">
        <v>1</v>
      </c>
      <c r="D13" s="22">
        <v>0</v>
      </c>
      <c r="E13" s="22">
        <v>0</v>
      </c>
      <c r="F13" s="22">
        <v>1</v>
      </c>
    </row>
    <row r="14" spans="1:6" ht="31.5" x14ac:dyDescent="0.25">
      <c r="A14" s="6">
        <v>926</v>
      </c>
      <c r="B14" s="5" t="s">
        <v>10</v>
      </c>
      <c r="C14" s="14">
        <v>1</v>
      </c>
      <c r="D14" s="22">
        <v>0</v>
      </c>
      <c r="E14" s="22">
        <v>0</v>
      </c>
      <c r="F14" s="22">
        <v>1</v>
      </c>
    </row>
    <row r="15" spans="1:6" ht="31.5" x14ac:dyDescent="0.25">
      <c r="A15" s="6">
        <v>929</v>
      </c>
      <c r="B15" s="5" t="s">
        <v>11</v>
      </c>
      <c r="C15" s="14">
        <v>1</v>
      </c>
      <c r="D15" s="22">
        <v>0</v>
      </c>
      <c r="E15" s="22">
        <v>0</v>
      </c>
      <c r="F15" s="22">
        <v>1</v>
      </c>
    </row>
    <row r="16" spans="1:6" ht="31.5" x14ac:dyDescent="0.25">
      <c r="A16" s="6">
        <v>930</v>
      </c>
      <c r="B16" s="5" t="s">
        <v>12</v>
      </c>
      <c r="C16" s="14">
        <v>1</v>
      </c>
      <c r="D16" s="22">
        <v>0</v>
      </c>
      <c r="E16" s="22">
        <v>0</v>
      </c>
      <c r="F16" s="22">
        <v>1</v>
      </c>
    </row>
    <row r="17" spans="1:6" ht="31.5" x14ac:dyDescent="0.25">
      <c r="A17" s="6">
        <v>934</v>
      </c>
      <c r="B17" s="5" t="s">
        <v>13</v>
      </c>
      <c r="C17" s="14">
        <v>1</v>
      </c>
      <c r="D17" s="22">
        <v>0</v>
      </c>
      <c r="E17" s="22">
        <v>0</v>
      </c>
      <c r="F17" s="22">
        <v>1</v>
      </c>
    </row>
    <row r="18" spans="1:6" ht="31.5" x14ac:dyDescent="0.25">
      <c r="A18" s="6">
        <v>942</v>
      </c>
      <c r="B18" s="5" t="s">
        <v>14</v>
      </c>
      <c r="C18" s="14">
        <v>1</v>
      </c>
      <c r="D18" s="22">
        <v>0</v>
      </c>
      <c r="E18" s="22">
        <v>0</v>
      </c>
      <c r="F18" s="22">
        <v>1</v>
      </c>
    </row>
    <row r="19" spans="1:6" ht="31.5" x14ac:dyDescent="0.25">
      <c r="A19" s="6">
        <v>962</v>
      </c>
      <c r="B19" s="5" t="s">
        <v>15</v>
      </c>
      <c r="C19" s="14">
        <v>1</v>
      </c>
      <c r="D19" s="22">
        <v>0</v>
      </c>
      <c r="E19" s="22">
        <v>0</v>
      </c>
      <c r="F19" s="22">
        <v>1</v>
      </c>
    </row>
    <row r="20" spans="1:6" ht="31.5" x14ac:dyDescent="0.25">
      <c r="A20" s="6">
        <v>972</v>
      </c>
      <c r="B20" s="5" t="s">
        <v>16</v>
      </c>
      <c r="C20" s="145">
        <v>1</v>
      </c>
      <c r="D20" s="22">
        <v>0</v>
      </c>
      <c r="E20" s="22">
        <v>0</v>
      </c>
      <c r="F20" s="22">
        <v>1</v>
      </c>
    </row>
    <row r="21" spans="1:6" ht="31.5" x14ac:dyDescent="0.25">
      <c r="A21" s="6">
        <v>982</v>
      </c>
      <c r="B21" s="5" t="s">
        <v>17</v>
      </c>
      <c r="C21" s="14">
        <v>1</v>
      </c>
      <c r="D21" s="22">
        <v>0</v>
      </c>
      <c r="E21" s="22">
        <v>0</v>
      </c>
      <c r="F21" s="22">
        <v>1</v>
      </c>
    </row>
    <row r="22" spans="1:6" ht="31.5" x14ac:dyDescent="0.25">
      <c r="A22" s="6">
        <v>992</v>
      </c>
      <c r="B22" s="5" t="s">
        <v>18</v>
      </c>
      <c r="C22" s="14">
        <v>1</v>
      </c>
      <c r="D22" s="22">
        <v>0</v>
      </c>
      <c r="E22" s="22">
        <v>0</v>
      </c>
      <c r="F22" s="22">
        <v>1</v>
      </c>
    </row>
  </sheetData>
  <mergeCells count="1">
    <mergeCell ref="A1:F1"/>
  </mergeCells>
  <pageMargins left="0.78740157480314965" right="0.39370078740157483" top="0.39370078740157483" bottom="0.78740157480314965" header="0.31496062992125984" footer="0.31496062992125984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Normal="100" zoomScaleSheetLayoutView="100" workbookViewId="0">
      <selection activeCell="C3" sqref="C3:G21"/>
    </sheetView>
  </sheetViews>
  <sheetFormatPr defaultColWidth="9.140625" defaultRowHeight="15" x14ac:dyDescent="0.25"/>
  <cols>
    <col min="1" max="1" width="7.42578125" style="59" customWidth="1"/>
    <col min="2" max="2" width="45.85546875" style="59" customWidth="1"/>
    <col min="3" max="3" width="12" style="59" customWidth="1"/>
    <col min="4" max="4" width="24.7109375" style="59" customWidth="1"/>
    <col min="5" max="5" width="24.42578125" style="59" customWidth="1"/>
    <col min="6" max="6" width="14.140625" style="59" customWidth="1"/>
    <col min="7" max="7" width="13.5703125" style="59" customWidth="1"/>
    <col min="8" max="16384" width="9.140625" style="59"/>
  </cols>
  <sheetData>
    <row r="1" spans="1:7" ht="46.5" customHeight="1" x14ac:dyDescent="0.25">
      <c r="A1" s="216" t="s">
        <v>181</v>
      </c>
      <c r="B1" s="216"/>
      <c r="C1" s="216"/>
      <c r="D1" s="216"/>
      <c r="E1" s="216"/>
      <c r="F1" s="216"/>
      <c r="G1" s="216"/>
    </row>
    <row r="2" spans="1:7" ht="188.25" customHeight="1" x14ac:dyDescent="0.25">
      <c r="A2" s="82" t="s">
        <v>19</v>
      </c>
      <c r="B2" s="82" t="s">
        <v>115</v>
      </c>
      <c r="C2" s="92" t="s">
        <v>114</v>
      </c>
      <c r="D2" s="84" t="s">
        <v>81</v>
      </c>
      <c r="E2" s="84" t="s">
        <v>80</v>
      </c>
      <c r="F2" s="92" t="s">
        <v>31</v>
      </c>
      <c r="G2" s="92" t="s">
        <v>32</v>
      </c>
    </row>
    <row r="3" spans="1:7" ht="23.25" customHeight="1" x14ac:dyDescent="0.25">
      <c r="A3" s="240" t="s">
        <v>191</v>
      </c>
      <c r="B3" s="7" t="s">
        <v>0</v>
      </c>
      <c r="C3" s="121">
        <v>1</v>
      </c>
      <c r="D3" s="60">
        <v>20</v>
      </c>
      <c r="E3" s="121">
        <v>3</v>
      </c>
      <c r="F3" s="261">
        <f>E3/D3*100</f>
        <v>15</v>
      </c>
      <c r="G3" s="119">
        <f>(30.79-F3)/(30.79-0)</f>
        <v>0.51282884053264044</v>
      </c>
    </row>
    <row r="4" spans="1:7" ht="20.25" customHeight="1" x14ac:dyDescent="0.25">
      <c r="A4" s="6">
        <v>902</v>
      </c>
      <c r="B4" s="7" t="s">
        <v>1</v>
      </c>
      <c r="C4" s="121">
        <v>1</v>
      </c>
      <c r="D4" s="60">
        <v>719</v>
      </c>
      <c r="E4" s="121">
        <v>68</v>
      </c>
      <c r="F4" s="67">
        <f t="shared" ref="F4:F21" si="0">E4/D4*100</f>
        <v>9.4575799721835878</v>
      </c>
      <c r="G4" s="119">
        <f t="shared" ref="G4:G21" si="1">(30.79-F4)/(30.79-0)</f>
        <v>0.69283598661306955</v>
      </c>
    </row>
    <row r="5" spans="1:7" ht="31.5" x14ac:dyDescent="0.25">
      <c r="A5" s="6">
        <v>905</v>
      </c>
      <c r="B5" s="7" t="s">
        <v>2</v>
      </c>
      <c r="C5" s="121">
        <v>1</v>
      </c>
      <c r="D5" s="60">
        <v>46</v>
      </c>
      <c r="E5" s="121">
        <v>12</v>
      </c>
      <c r="F5" s="67">
        <f t="shared" si="0"/>
        <v>26.086956521739129</v>
      </c>
      <c r="G5" s="119">
        <f t="shared" si="1"/>
        <v>0.15274580962198345</v>
      </c>
    </row>
    <row r="6" spans="1:7" ht="31.5" x14ac:dyDescent="0.25">
      <c r="A6" s="6">
        <v>908</v>
      </c>
      <c r="B6" s="7" t="s">
        <v>3</v>
      </c>
      <c r="C6" s="121">
        <v>1</v>
      </c>
      <c r="D6" s="60">
        <v>3</v>
      </c>
      <c r="E6" s="121">
        <v>0</v>
      </c>
      <c r="F6" s="67">
        <f t="shared" si="0"/>
        <v>0</v>
      </c>
      <c r="G6" s="119">
        <f t="shared" si="1"/>
        <v>1</v>
      </c>
    </row>
    <row r="7" spans="1:7" ht="31.5" x14ac:dyDescent="0.25">
      <c r="A7" s="6">
        <v>910</v>
      </c>
      <c r="B7" s="7" t="s">
        <v>4</v>
      </c>
      <c r="C7" s="121">
        <v>1</v>
      </c>
      <c r="D7" s="60">
        <v>3</v>
      </c>
      <c r="E7" s="121">
        <v>0</v>
      </c>
      <c r="F7" s="67">
        <f t="shared" si="0"/>
        <v>0</v>
      </c>
      <c r="G7" s="119">
        <f t="shared" si="1"/>
        <v>1</v>
      </c>
    </row>
    <row r="8" spans="1:7" ht="31.5" x14ac:dyDescent="0.25">
      <c r="A8" s="6">
        <v>918</v>
      </c>
      <c r="B8" s="7" t="s">
        <v>5</v>
      </c>
      <c r="C8" s="121">
        <v>1</v>
      </c>
      <c r="D8" s="60">
        <v>683</v>
      </c>
      <c r="E8" s="121">
        <v>23</v>
      </c>
      <c r="F8" s="261">
        <f t="shared" si="0"/>
        <v>3.3674963396778916</v>
      </c>
      <c r="G8" s="119">
        <f t="shared" si="1"/>
        <v>0.89063019357980211</v>
      </c>
    </row>
    <row r="9" spans="1:7" ht="31.5" x14ac:dyDescent="0.25">
      <c r="A9" s="6">
        <v>921</v>
      </c>
      <c r="B9" s="7" t="s">
        <v>6</v>
      </c>
      <c r="C9" s="121">
        <v>1</v>
      </c>
      <c r="D9" s="60">
        <v>74</v>
      </c>
      <c r="E9" s="121">
        <v>2</v>
      </c>
      <c r="F9" s="67">
        <f t="shared" si="0"/>
        <v>2.7027027027027026</v>
      </c>
      <c r="G9" s="119">
        <f t="shared" si="1"/>
        <v>0.91222141270858392</v>
      </c>
    </row>
    <row r="10" spans="1:7" ht="35.25" customHeight="1" x14ac:dyDescent="0.25">
      <c r="A10" s="6">
        <v>922</v>
      </c>
      <c r="B10" s="7" t="s">
        <v>7</v>
      </c>
      <c r="C10" s="121">
        <v>1</v>
      </c>
      <c r="D10" s="60">
        <v>0</v>
      </c>
      <c r="E10" s="121">
        <v>0</v>
      </c>
      <c r="F10" s="67">
        <v>0</v>
      </c>
      <c r="G10" s="119">
        <f t="shared" si="1"/>
        <v>1</v>
      </c>
    </row>
    <row r="11" spans="1:7" ht="31.5" x14ac:dyDescent="0.25">
      <c r="A11" s="6">
        <v>923</v>
      </c>
      <c r="B11" s="7" t="s">
        <v>8</v>
      </c>
      <c r="C11" s="121">
        <v>1</v>
      </c>
      <c r="D11" s="60">
        <v>222</v>
      </c>
      <c r="E11" s="121">
        <v>43</v>
      </c>
      <c r="F11" s="67">
        <f t="shared" si="0"/>
        <v>19.36936936936937</v>
      </c>
      <c r="G11" s="119">
        <f t="shared" si="1"/>
        <v>0.37092012441151767</v>
      </c>
    </row>
    <row r="12" spans="1:7" ht="31.5" x14ac:dyDescent="0.25">
      <c r="A12" s="6">
        <v>925</v>
      </c>
      <c r="B12" s="7" t="s">
        <v>9</v>
      </c>
      <c r="C12" s="121">
        <v>1</v>
      </c>
      <c r="D12" s="60">
        <v>3315</v>
      </c>
      <c r="E12" s="121">
        <v>485</v>
      </c>
      <c r="F12" s="67">
        <f t="shared" si="0"/>
        <v>14.630467571644044</v>
      </c>
      <c r="G12" s="119">
        <f t="shared" si="1"/>
        <v>0.5248305433048378</v>
      </c>
    </row>
    <row r="13" spans="1:7" ht="31.5" x14ac:dyDescent="0.25">
      <c r="A13" s="6">
        <v>926</v>
      </c>
      <c r="B13" s="7" t="s">
        <v>10</v>
      </c>
      <c r="C13" s="121">
        <v>1</v>
      </c>
      <c r="D13" s="60">
        <v>423</v>
      </c>
      <c r="E13" s="121">
        <v>54</v>
      </c>
      <c r="F13" s="67">
        <f t="shared" si="0"/>
        <v>12.76595744680851</v>
      </c>
      <c r="G13" s="119">
        <f t="shared" si="1"/>
        <v>0.58538624726182165</v>
      </c>
    </row>
    <row r="14" spans="1:7" ht="31.5" x14ac:dyDescent="0.25">
      <c r="A14" s="6">
        <v>929</v>
      </c>
      <c r="B14" s="7" t="s">
        <v>11</v>
      </c>
      <c r="C14" s="121">
        <v>1</v>
      </c>
      <c r="D14" s="60">
        <v>328</v>
      </c>
      <c r="E14" s="73">
        <v>101</v>
      </c>
      <c r="F14" s="67">
        <f t="shared" si="0"/>
        <v>30.792682926829269</v>
      </c>
      <c r="G14" s="119">
        <f t="shared" si="1"/>
        <v>-8.7136304945417524E-5</v>
      </c>
    </row>
    <row r="15" spans="1:7" ht="31.5" x14ac:dyDescent="0.25">
      <c r="A15" s="6">
        <v>930</v>
      </c>
      <c r="B15" s="7" t="s">
        <v>12</v>
      </c>
      <c r="C15" s="121">
        <v>1</v>
      </c>
      <c r="D15" s="60">
        <v>37</v>
      </c>
      <c r="E15" s="121">
        <v>3</v>
      </c>
      <c r="F15" s="67">
        <f t="shared" si="0"/>
        <v>8.1081081081081088</v>
      </c>
      <c r="G15" s="119">
        <f t="shared" si="1"/>
        <v>0.73666423812575155</v>
      </c>
    </row>
    <row r="16" spans="1:7" ht="31.5" x14ac:dyDescent="0.25">
      <c r="A16" s="6">
        <v>934</v>
      </c>
      <c r="B16" s="7" t="s">
        <v>13</v>
      </c>
      <c r="C16" s="121">
        <v>1</v>
      </c>
      <c r="D16" s="60">
        <v>43</v>
      </c>
      <c r="E16" s="121">
        <v>5</v>
      </c>
      <c r="F16" s="67">
        <f t="shared" si="0"/>
        <v>11.627906976744185</v>
      </c>
      <c r="G16" s="119">
        <f t="shared" si="1"/>
        <v>0.62234793839739577</v>
      </c>
    </row>
    <row r="17" spans="1:7" ht="31.5" x14ac:dyDescent="0.25">
      <c r="A17" s="6">
        <v>942</v>
      </c>
      <c r="B17" s="7" t="s">
        <v>14</v>
      </c>
      <c r="C17" s="121">
        <v>1</v>
      </c>
      <c r="D17" s="60">
        <v>292</v>
      </c>
      <c r="E17" s="121">
        <v>9</v>
      </c>
      <c r="F17" s="67">
        <f t="shared" si="0"/>
        <v>3.0821917808219177</v>
      </c>
      <c r="G17" s="119">
        <f t="shared" si="1"/>
        <v>0.89989633709574801</v>
      </c>
    </row>
    <row r="18" spans="1:7" ht="31.5" x14ac:dyDescent="0.25">
      <c r="A18" s="6">
        <v>962</v>
      </c>
      <c r="B18" s="7" t="s">
        <v>15</v>
      </c>
      <c r="C18" s="121">
        <v>1</v>
      </c>
      <c r="D18" s="60">
        <v>271</v>
      </c>
      <c r="E18" s="121">
        <v>33</v>
      </c>
      <c r="F18" s="67">
        <f t="shared" si="0"/>
        <v>12.177121771217712</v>
      </c>
      <c r="G18" s="119">
        <f t="shared" si="1"/>
        <v>0.60451049784937594</v>
      </c>
    </row>
    <row r="19" spans="1:7" ht="31.5" x14ac:dyDescent="0.25">
      <c r="A19" s="6">
        <v>972</v>
      </c>
      <c r="B19" s="7" t="s">
        <v>16</v>
      </c>
      <c r="C19" s="121">
        <v>1</v>
      </c>
      <c r="D19" s="262">
        <v>248</v>
      </c>
      <c r="E19" s="121">
        <v>41</v>
      </c>
      <c r="F19" s="67">
        <f t="shared" si="0"/>
        <v>16.532258064516128</v>
      </c>
      <c r="G19" s="119">
        <f t="shared" si="1"/>
        <v>0.4630640446730715</v>
      </c>
    </row>
    <row r="20" spans="1:7" ht="31.5" x14ac:dyDescent="0.25">
      <c r="A20" s="6">
        <v>982</v>
      </c>
      <c r="B20" s="7" t="s">
        <v>17</v>
      </c>
      <c r="C20" s="121">
        <v>1</v>
      </c>
      <c r="D20" s="262">
        <v>180</v>
      </c>
      <c r="E20" s="121">
        <v>13</v>
      </c>
      <c r="F20" s="67">
        <f t="shared" si="0"/>
        <v>7.2222222222222214</v>
      </c>
      <c r="G20" s="119">
        <f t="shared" si="1"/>
        <v>0.76543610840460474</v>
      </c>
    </row>
    <row r="21" spans="1:7" ht="31.5" x14ac:dyDescent="0.25">
      <c r="A21" s="6">
        <v>992</v>
      </c>
      <c r="B21" s="7" t="s">
        <v>18</v>
      </c>
      <c r="C21" s="121">
        <v>1</v>
      </c>
      <c r="D21" s="262">
        <v>126</v>
      </c>
      <c r="E21" s="121">
        <v>8</v>
      </c>
      <c r="F21" s="67">
        <f t="shared" si="0"/>
        <v>6.3492063492063489</v>
      </c>
      <c r="G21" s="119">
        <f t="shared" si="1"/>
        <v>0.7937899854106415</v>
      </c>
    </row>
    <row r="22" spans="1:7" ht="15.75" customHeight="1" x14ac:dyDescent="0.25"/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3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view="pageBreakPreview" zoomScaleNormal="100" zoomScaleSheetLayoutView="100" workbookViewId="0">
      <selection activeCell="A3" sqref="A3"/>
    </sheetView>
  </sheetViews>
  <sheetFormatPr defaultColWidth="9.140625" defaultRowHeight="15" x14ac:dyDescent="0.25"/>
  <cols>
    <col min="1" max="1" width="7.42578125" style="59" customWidth="1"/>
    <col min="2" max="2" width="45.85546875" style="59" customWidth="1"/>
    <col min="3" max="3" width="12" style="59" customWidth="1"/>
    <col min="4" max="4" width="24.7109375" style="59" customWidth="1"/>
    <col min="5" max="5" width="24.42578125" style="59" customWidth="1"/>
    <col min="6" max="6" width="14.140625" style="59" customWidth="1"/>
    <col min="7" max="7" width="13.5703125" style="59" customWidth="1"/>
    <col min="8" max="16384" width="9.140625" style="59"/>
  </cols>
  <sheetData>
    <row r="1" spans="1:7" ht="46.5" customHeight="1" x14ac:dyDescent="0.25">
      <c r="A1" s="196" t="s">
        <v>182</v>
      </c>
      <c r="B1" s="196"/>
      <c r="C1" s="196"/>
      <c r="D1" s="196"/>
      <c r="E1" s="196"/>
      <c r="F1" s="196"/>
      <c r="G1" s="196"/>
    </row>
    <row r="2" spans="1:7" ht="189.75" customHeight="1" x14ac:dyDescent="0.25">
      <c r="A2" s="118" t="s">
        <v>19</v>
      </c>
      <c r="B2" s="118" t="s">
        <v>115</v>
      </c>
      <c r="C2" s="117" t="s">
        <v>114</v>
      </c>
      <c r="D2" s="84" t="s">
        <v>161</v>
      </c>
      <c r="E2" s="84" t="s">
        <v>160</v>
      </c>
      <c r="F2" s="117" t="s">
        <v>31</v>
      </c>
      <c r="G2" s="117" t="s">
        <v>32</v>
      </c>
    </row>
    <row r="3" spans="1:7" ht="23.25" customHeight="1" x14ac:dyDescent="0.25">
      <c r="A3" s="240" t="s">
        <v>191</v>
      </c>
      <c r="B3" s="7" t="s">
        <v>0</v>
      </c>
      <c r="C3" s="88">
        <v>1</v>
      </c>
      <c r="D3" s="88">
        <v>1</v>
      </c>
      <c r="E3" s="88">
        <v>3</v>
      </c>
      <c r="F3" s="52">
        <f>E3/D3*100</f>
        <v>300</v>
      </c>
      <c r="G3" s="14">
        <v>0</v>
      </c>
    </row>
    <row r="4" spans="1:7" ht="20.25" customHeight="1" x14ac:dyDescent="0.25">
      <c r="A4" s="6">
        <v>902</v>
      </c>
      <c r="B4" s="7" t="s">
        <v>1</v>
      </c>
      <c r="C4" s="88">
        <v>1</v>
      </c>
      <c r="D4" s="88">
        <v>808</v>
      </c>
      <c r="E4" s="88">
        <v>68</v>
      </c>
      <c r="F4" s="52">
        <f t="shared" ref="F4:F21" si="0">E4/D4*100</f>
        <v>8.4158415841584162</v>
      </c>
      <c r="G4" s="14">
        <v>1</v>
      </c>
    </row>
    <row r="5" spans="1:7" ht="31.5" x14ac:dyDescent="0.25">
      <c r="A5" s="6">
        <v>905</v>
      </c>
      <c r="B5" s="7" t="s">
        <v>2</v>
      </c>
      <c r="C5" s="88">
        <v>1</v>
      </c>
      <c r="D5" s="88">
        <v>46</v>
      </c>
      <c r="E5" s="88">
        <v>12</v>
      </c>
      <c r="F5" s="52">
        <f t="shared" si="0"/>
        <v>26.086956521739129</v>
      </c>
      <c r="G5" s="14">
        <v>1</v>
      </c>
    </row>
    <row r="6" spans="1:7" ht="31.5" x14ac:dyDescent="0.25">
      <c r="A6" s="6">
        <v>908</v>
      </c>
      <c r="B6" s="7" t="s">
        <v>3</v>
      </c>
      <c r="C6" s="88">
        <v>1</v>
      </c>
      <c r="D6" s="88">
        <v>27</v>
      </c>
      <c r="E6" s="88">
        <v>0</v>
      </c>
      <c r="F6" s="52">
        <f t="shared" si="0"/>
        <v>0</v>
      </c>
      <c r="G6" s="14">
        <v>1</v>
      </c>
    </row>
    <row r="7" spans="1:7" ht="31.5" x14ac:dyDescent="0.25">
      <c r="A7" s="6">
        <v>910</v>
      </c>
      <c r="B7" s="7" t="s">
        <v>4</v>
      </c>
      <c r="C7" s="88">
        <v>1</v>
      </c>
      <c r="D7" s="88">
        <v>69</v>
      </c>
      <c r="E7" s="88">
        <v>0</v>
      </c>
      <c r="F7" s="52">
        <f t="shared" si="0"/>
        <v>0</v>
      </c>
      <c r="G7" s="14">
        <v>1</v>
      </c>
    </row>
    <row r="8" spans="1:7" ht="31.5" x14ac:dyDescent="0.25">
      <c r="A8" s="6">
        <v>918</v>
      </c>
      <c r="B8" s="7" t="s">
        <v>5</v>
      </c>
      <c r="C8" s="88">
        <v>1</v>
      </c>
      <c r="D8" s="88">
        <v>454</v>
      </c>
      <c r="E8" s="88">
        <v>23</v>
      </c>
      <c r="F8" s="52">
        <f t="shared" si="0"/>
        <v>5.0660792951541849</v>
      </c>
      <c r="G8" s="14">
        <v>1</v>
      </c>
    </row>
    <row r="9" spans="1:7" ht="31.5" x14ac:dyDescent="0.25">
      <c r="A9" s="6">
        <v>921</v>
      </c>
      <c r="B9" s="7" t="s">
        <v>6</v>
      </c>
      <c r="C9" s="88">
        <v>1</v>
      </c>
      <c r="D9" s="88">
        <v>140</v>
      </c>
      <c r="E9" s="88">
        <v>2</v>
      </c>
      <c r="F9" s="52">
        <f t="shared" si="0"/>
        <v>1.4285714285714286</v>
      </c>
      <c r="G9" s="14">
        <v>1</v>
      </c>
    </row>
    <row r="10" spans="1:7" ht="35.25" customHeight="1" x14ac:dyDescent="0.25">
      <c r="A10" s="6">
        <v>922</v>
      </c>
      <c r="B10" s="7" t="s">
        <v>7</v>
      </c>
      <c r="C10" s="88">
        <v>1</v>
      </c>
      <c r="D10" s="88">
        <v>19</v>
      </c>
      <c r="E10" s="88">
        <v>0</v>
      </c>
      <c r="F10" s="52">
        <f t="shared" si="0"/>
        <v>0</v>
      </c>
      <c r="G10" s="14">
        <v>1</v>
      </c>
    </row>
    <row r="11" spans="1:7" ht="31.5" x14ac:dyDescent="0.25">
      <c r="A11" s="6">
        <v>923</v>
      </c>
      <c r="B11" s="7" t="s">
        <v>8</v>
      </c>
      <c r="C11" s="88">
        <v>1</v>
      </c>
      <c r="D11" s="88">
        <v>199</v>
      </c>
      <c r="E11" s="88">
        <v>43</v>
      </c>
      <c r="F11" s="52">
        <f t="shared" si="0"/>
        <v>21.608040201005025</v>
      </c>
      <c r="G11" s="14">
        <v>1</v>
      </c>
    </row>
    <row r="12" spans="1:7" ht="31.5" x14ac:dyDescent="0.25">
      <c r="A12" s="6">
        <v>925</v>
      </c>
      <c r="B12" s="7" t="s">
        <v>9</v>
      </c>
      <c r="C12" s="88">
        <v>1</v>
      </c>
      <c r="D12" s="88">
        <v>680</v>
      </c>
      <c r="E12" s="88">
        <v>485</v>
      </c>
      <c r="F12" s="52">
        <f t="shared" si="0"/>
        <v>71.32352941176471</v>
      </c>
      <c r="G12" s="14">
        <v>1</v>
      </c>
    </row>
    <row r="13" spans="1:7" ht="31.5" x14ac:dyDescent="0.25">
      <c r="A13" s="6">
        <v>926</v>
      </c>
      <c r="B13" s="7" t="s">
        <v>10</v>
      </c>
      <c r="C13" s="88">
        <v>1</v>
      </c>
      <c r="D13" s="88">
        <v>187</v>
      </c>
      <c r="E13" s="88">
        <v>54</v>
      </c>
      <c r="F13" s="52">
        <f t="shared" si="0"/>
        <v>28.877005347593581</v>
      </c>
      <c r="G13" s="14">
        <v>1</v>
      </c>
    </row>
    <row r="14" spans="1:7" ht="31.5" x14ac:dyDescent="0.25">
      <c r="A14" s="6">
        <v>929</v>
      </c>
      <c r="B14" s="7" t="s">
        <v>11</v>
      </c>
      <c r="C14" s="88">
        <v>1</v>
      </c>
      <c r="D14" s="74">
        <v>73</v>
      </c>
      <c r="E14" s="74">
        <v>101</v>
      </c>
      <c r="F14" s="52">
        <f t="shared" si="0"/>
        <v>138.35616438356163</v>
      </c>
      <c r="G14" s="14">
        <v>0</v>
      </c>
    </row>
    <row r="15" spans="1:7" ht="31.5" x14ac:dyDescent="0.25">
      <c r="A15" s="6">
        <v>930</v>
      </c>
      <c r="B15" s="7" t="s">
        <v>12</v>
      </c>
      <c r="C15" s="88">
        <v>1</v>
      </c>
      <c r="D15" s="88">
        <v>90</v>
      </c>
      <c r="E15" s="88">
        <v>3</v>
      </c>
      <c r="F15" s="52">
        <f t="shared" si="0"/>
        <v>3.3333333333333335</v>
      </c>
      <c r="G15" s="14">
        <v>1</v>
      </c>
    </row>
    <row r="16" spans="1:7" ht="31.5" x14ac:dyDescent="0.25">
      <c r="A16" s="6">
        <v>934</v>
      </c>
      <c r="B16" s="7" t="s">
        <v>13</v>
      </c>
      <c r="C16" s="88">
        <v>1</v>
      </c>
      <c r="D16" s="88">
        <v>123</v>
      </c>
      <c r="E16" s="88">
        <v>5</v>
      </c>
      <c r="F16" s="52">
        <f t="shared" si="0"/>
        <v>4.0650406504065035</v>
      </c>
      <c r="G16" s="14">
        <v>1</v>
      </c>
    </row>
    <row r="17" spans="1:7" ht="31.5" x14ac:dyDescent="0.25">
      <c r="A17" s="6">
        <v>942</v>
      </c>
      <c r="B17" s="7" t="s">
        <v>14</v>
      </c>
      <c r="C17" s="88">
        <v>1</v>
      </c>
      <c r="D17" s="88">
        <v>297</v>
      </c>
      <c r="E17" s="88">
        <v>9</v>
      </c>
      <c r="F17" s="52">
        <f t="shared" si="0"/>
        <v>3.0303030303030303</v>
      </c>
      <c r="G17" s="14">
        <v>1</v>
      </c>
    </row>
    <row r="18" spans="1:7" ht="31.5" x14ac:dyDescent="0.25">
      <c r="A18" s="6">
        <v>962</v>
      </c>
      <c r="B18" s="7" t="s">
        <v>15</v>
      </c>
      <c r="C18" s="88">
        <v>1</v>
      </c>
      <c r="D18" s="88">
        <v>438</v>
      </c>
      <c r="E18" s="88">
        <v>33</v>
      </c>
      <c r="F18" s="52">
        <f t="shared" si="0"/>
        <v>7.5342465753424657</v>
      </c>
      <c r="G18" s="14">
        <v>1</v>
      </c>
    </row>
    <row r="19" spans="1:7" ht="31.5" x14ac:dyDescent="0.25">
      <c r="A19" s="6">
        <v>972</v>
      </c>
      <c r="B19" s="7" t="s">
        <v>16</v>
      </c>
      <c r="C19" s="88">
        <v>1</v>
      </c>
      <c r="D19" s="88">
        <v>657</v>
      </c>
      <c r="E19" s="88">
        <v>41</v>
      </c>
      <c r="F19" s="52">
        <f t="shared" si="0"/>
        <v>6.2404870624048705</v>
      </c>
      <c r="G19" s="14">
        <v>1</v>
      </c>
    </row>
    <row r="20" spans="1:7" ht="31.5" x14ac:dyDescent="0.25">
      <c r="A20" s="6">
        <v>982</v>
      </c>
      <c r="B20" s="7" t="s">
        <v>17</v>
      </c>
      <c r="C20" s="88">
        <v>1</v>
      </c>
      <c r="D20" s="88">
        <v>323</v>
      </c>
      <c r="E20" s="88">
        <v>13</v>
      </c>
      <c r="F20" s="52">
        <f t="shared" si="0"/>
        <v>4.0247678018575854</v>
      </c>
      <c r="G20" s="14">
        <v>1</v>
      </c>
    </row>
    <row r="21" spans="1:7" ht="31.5" x14ac:dyDescent="0.25">
      <c r="A21" s="6">
        <v>992</v>
      </c>
      <c r="B21" s="7" t="s">
        <v>18</v>
      </c>
      <c r="C21" s="88">
        <v>1</v>
      </c>
      <c r="D21" s="88">
        <v>228</v>
      </c>
      <c r="E21" s="88">
        <v>8</v>
      </c>
      <c r="F21" s="52">
        <f t="shared" si="0"/>
        <v>3.5087719298245612</v>
      </c>
      <c r="G21" s="14">
        <v>1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3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view="pageBreakPreview" zoomScale="95" zoomScaleNormal="100" zoomScaleSheetLayoutView="95" workbookViewId="0">
      <selection activeCell="F11" sqref="F11"/>
    </sheetView>
  </sheetViews>
  <sheetFormatPr defaultRowHeight="15" x14ac:dyDescent="0.25"/>
  <cols>
    <col min="1" max="1" width="7.42578125" customWidth="1"/>
    <col min="2" max="2" width="45.85546875" customWidth="1"/>
    <col min="3" max="3" width="9" customWidth="1"/>
    <col min="4" max="4" width="22.140625" customWidth="1"/>
    <col min="5" max="5" width="24.140625" customWidth="1"/>
    <col min="6" max="6" width="13.28515625" customWidth="1"/>
    <col min="7" max="7" width="13" customWidth="1"/>
    <col min="8" max="8" width="10.42578125" customWidth="1"/>
    <col min="9" max="9" width="12.28515625" customWidth="1"/>
    <col min="10" max="10" width="10.85546875" hidden="1" customWidth="1"/>
    <col min="11" max="11" width="11.140625" hidden="1" customWidth="1"/>
    <col min="12" max="12" width="13.7109375" customWidth="1"/>
    <col min="13" max="13" width="17" style="135" customWidth="1"/>
    <col min="14" max="14" width="11.5703125" customWidth="1"/>
    <col min="15" max="15" width="17.5703125" customWidth="1"/>
  </cols>
  <sheetData>
    <row r="1" spans="1:15" ht="50.25" customHeight="1" x14ac:dyDescent="0.25">
      <c r="A1" s="189" t="s">
        <v>152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1"/>
    </row>
    <row r="2" spans="1:15" ht="139.5" customHeight="1" x14ac:dyDescent="0.25">
      <c r="A2" s="193" t="s">
        <v>19</v>
      </c>
      <c r="B2" s="193" t="s">
        <v>115</v>
      </c>
      <c r="C2" s="194" t="s">
        <v>141</v>
      </c>
      <c r="D2" s="192" t="s">
        <v>162</v>
      </c>
      <c r="E2" s="192"/>
      <c r="F2" s="192"/>
      <c r="G2" s="192"/>
      <c r="H2" s="192"/>
      <c r="I2" s="192"/>
      <c r="J2" s="192"/>
      <c r="K2" s="192"/>
      <c r="L2" s="192"/>
      <c r="M2" s="141" t="s">
        <v>163</v>
      </c>
      <c r="N2" s="192" t="s">
        <v>31</v>
      </c>
      <c r="O2" s="192" t="s">
        <v>72</v>
      </c>
    </row>
    <row r="3" spans="1:15" ht="72.75" customHeight="1" x14ac:dyDescent="0.25">
      <c r="A3" s="193"/>
      <c r="B3" s="193"/>
      <c r="C3" s="195"/>
      <c r="D3" s="142" t="s">
        <v>23</v>
      </c>
      <c r="E3" s="142" t="s">
        <v>24</v>
      </c>
      <c r="F3" s="142" t="s">
        <v>25</v>
      </c>
      <c r="G3" s="142" t="s">
        <v>26</v>
      </c>
      <c r="H3" s="142" t="s">
        <v>27</v>
      </c>
      <c r="I3" s="142" t="s">
        <v>28</v>
      </c>
      <c r="J3" s="142" t="s">
        <v>29</v>
      </c>
      <c r="K3" s="142" t="s">
        <v>30</v>
      </c>
      <c r="L3" s="142" t="s">
        <v>22</v>
      </c>
      <c r="M3" s="222" t="s">
        <v>190</v>
      </c>
      <c r="N3" s="192"/>
      <c r="O3" s="192"/>
    </row>
    <row r="4" spans="1:15" ht="23.25" customHeight="1" x14ac:dyDescent="0.25">
      <c r="A4" s="156" t="s">
        <v>191</v>
      </c>
      <c r="B4" s="144" t="s">
        <v>0</v>
      </c>
      <c r="C4" s="223">
        <v>1</v>
      </c>
      <c r="D4" s="224">
        <v>358.56</v>
      </c>
      <c r="E4" s="224">
        <v>0</v>
      </c>
      <c r="F4" s="224">
        <v>0</v>
      </c>
      <c r="G4" s="224">
        <v>0</v>
      </c>
      <c r="H4" s="224">
        <v>0</v>
      </c>
      <c r="I4" s="224">
        <v>0</v>
      </c>
      <c r="J4" s="224">
        <v>0</v>
      </c>
      <c r="K4" s="224">
        <v>0</v>
      </c>
      <c r="L4" s="225">
        <f t="shared" ref="L4:L22" si="0">D4-E4+F4-G4+H4-I4+J4-K4</f>
        <v>358.56</v>
      </c>
      <c r="M4" s="226">
        <v>36156.18</v>
      </c>
      <c r="N4" s="67">
        <f>(L4/M4)*100</f>
        <v>0.99169768487710819</v>
      </c>
      <c r="O4" s="78">
        <f>IF(N4&lt;=5,1,IF(AND(N4&gt;5,N4&lt;15),(1-(N4/100))^(LN(0.7)/LN(1-0.0840477847)),0))</f>
        <v>1</v>
      </c>
    </row>
    <row r="5" spans="1:15" ht="20.25" customHeight="1" x14ac:dyDescent="0.25">
      <c r="A5" s="143">
        <v>902</v>
      </c>
      <c r="B5" s="144" t="s">
        <v>1</v>
      </c>
      <c r="C5" s="223">
        <v>1</v>
      </c>
      <c r="D5" s="227">
        <v>456351.89</v>
      </c>
      <c r="E5" s="227">
        <v>422949.67</v>
      </c>
      <c r="F5" s="228">
        <v>17029.98</v>
      </c>
      <c r="G5" s="224">
        <v>0</v>
      </c>
      <c r="H5" s="224">
        <v>164023.12</v>
      </c>
      <c r="I5" s="224">
        <v>0</v>
      </c>
      <c r="J5" s="224"/>
      <c r="K5" s="224"/>
      <c r="L5" s="225">
        <f t="shared" si="0"/>
        <v>214455.32</v>
      </c>
      <c r="M5" s="229">
        <v>1438678.48</v>
      </c>
      <c r="N5" s="67">
        <f t="shared" ref="N5:N22" si="1">(L5/M5)*100</f>
        <v>14.906410499724721</v>
      </c>
      <c r="O5" s="78">
        <f t="shared" ref="O5:O22" si="2">IF(N5&lt;=5,1,IF(AND(N5&gt;5,N5&lt;15),(1-(N5/100))^(LN(0.7)/LN(1-0.0840477847)),0))</f>
        <v>0.51902350451802415</v>
      </c>
    </row>
    <row r="6" spans="1:15" ht="31.5" x14ac:dyDescent="0.25">
      <c r="A6" s="143">
        <v>905</v>
      </c>
      <c r="B6" s="144" t="s">
        <v>2</v>
      </c>
      <c r="C6" s="223">
        <v>1</v>
      </c>
      <c r="D6" s="227">
        <v>131664.29999999999</v>
      </c>
      <c r="E6" s="224">
        <v>131640.4</v>
      </c>
      <c r="F6" s="224">
        <v>0</v>
      </c>
      <c r="G6" s="224">
        <v>0</v>
      </c>
      <c r="H6" s="224">
        <v>0</v>
      </c>
      <c r="I6" s="224">
        <v>0</v>
      </c>
      <c r="J6" s="224">
        <v>0</v>
      </c>
      <c r="K6" s="224">
        <v>0</v>
      </c>
      <c r="L6" s="225">
        <f t="shared" si="0"/>
        <v>23.899999999994179</v>
      </c>
      <c r="M6" s="229">
        <v>87392.63</v>
      </c>
      <c r="N6" s="67">
        <f t="shared" si="1"/>
        <v>2.734784386279962E-2</v>
      </c>
      <c r="O6" s="78">
        <f t="shared" si="2"/>
        <v>1</v>
      </c>
    </row>
    <row r="7" spans="1:15" ht="31.5" x14ac:dyDescent="0.25">
      <c r="A7" s="143">
        <v>908</v>
      </c>
      <c r="B7" s="144" t="s">
        <v>3</v>
      </c>
      <c r="C7" s="223">
        <v>1</v>
      </c>
      <c r="D7" s="228">
        <v>0</v>
      </c>
      <c r="E7" s="224">
        <v>0</v>
      </c>
      <c r="F7" s="224">
        <v>0</v>
      </c>
      <c r="G7" s="224">
        <v>0</v>
      </c>
      <c r="H7" s="224">
        <v>0</v>
      </c>
      <c r="I7" s="224">
        <v>0</v>
      </c>
      <c r="J7" s="224">
        <v>0</v>
      </c>
      <c r="K7" s="224">
        <v>0</v>
      </c>
      <c r="L7" s="225">
        <f t="shared" si="0"/>
        <v>0</v>
      </c>
      <c r="M7" s="226">
        <v>12871.75</v>
      </c>
      <c r="N7" s="67">
        <f t="shared" si="1"/>
        <v>0</v>
      </c>
      <c r="O7" s="78">
        <f t="shared" si="2"/>
        <v>1</v>
      </c>
    </row>
    <row r="8" spans="1:15" ht="31.5" x14ac:dyDescent="0.25">
      <c r="A8" s="143">
        <v>910</v>
      </c>
      <c r="B8" s="144" t="s">
        <v>4</v>
      </c>
      <c r="C8" s="223">
        <v>1</v>
      </c>
      <c r="D8" s="228">
        <v>2.2000000000000002</v>
      </c>
      <c r="E8" s="224">
        <v>0</v>
      </c>
      <c r="F8" s="224">
        <v>0</v>
      </c>
      <c r="G8" s="224">
        <v>0</v>
      </c>
      <c r="H8" s="224">
        <v>0</v>
      </c>
      <c r="I8" s="224">
        <v>0</v>
      </c>
      <c r="J8" s="224">
        <v>0</v>
      </c>
      <c r="K8" s="224">
        <v>0</v>
      </c>
      <c r="L8" s="225">
        <f t="shared" si="0"/>
        <v>2.2000000000000002</v>
      </c>
      <c r="M8" s="226">
        <v>18231.64</v>
      </c>
      <c r="N8" s="67">
        <f t="shared" si="1"/>
        <v>1.2066934186940945E-2</v>
      </c>
      <c r="O8" s="78">
        <f t="shared" si="2"/>
        <v>1</v>
      </c>
    </row>
    <row r="9" spans="1:15" ht="31.5" x14ac:dyDescent="0.25">
      <c r="A9" s="143">
        <v>918</v>
      </c>
      <c r="B9" s="144" t="s">
        <v>5</v>
      </c>
      <c r="C9" s="223">
        <v>1</v>
      </c>
      <c r="D9" s="228">
        <v>3843810.66</v>
      </c>
      <c r="E9" s="224">
        <v>2020407.2</v>
      </c>
      <c r="F9" s="224">
        <v>0</v>
      </c>
      <c r="G9" s="224">
        <v>0</v>
      </c>
      <c r="H9" s="224">
        <v>0</v>
      </c>
      <c r="I9" s="224">
        <v>0</v>
      </c>
      <c r="J9" s="224">
        <v>0</v>
      </c>
      <c r="K9" s="224">
        <v>0</v>
      </c>
      <c r="L9" s="225">
        <f t="shared" si="0"/>
        <v>1823403.4600000002</v>
      </c>
      <c r="M9" s="229">
        <v>2396607.1</v>
      </c>
      <c r="N9" s="67">
        <f t="shared" si="1"/>
        <v>76.082702917804085</v>
      </c>
      <c r="O9" s="78">
        <f t="shared" si="2"/>
        <v>0</v>
      </c>
    </row>
    <row r="10" spans="1:15" ht="31.5" x14ac:dyDescent="0.25">
      <c r="A10" s="143">
        <v>921</v>
      </c>
      <c r="B10" s="144" t="s">
        <v>6</v>
      </c>
      <c r="C10" s="223">
        <v>1</v>
      </c>
      <c r="D10" s="227">
        <v>107751195</v>
      </c>
      <c r="E10" s="227">
        <v>107605653.7</v>
      </c>
      <c r="F10" s="224">
        <v>0</v>
      </c>
      <c r="G10" s="224">
        <v>0</v>
      </c>
      <c r="H10" s="224">
        <v>0</v>
      </c>
      <c r="I10" s="224">
        <v>0</v>
      </c>
      <c r="J10" s="224">
        <v>0</v>
      </c>
      <c r="K10" s="224">
        <v>0</v>
      </c>
      <c r="L10" s="225">
        <f t="shared" si="0"/>
        <v>145541.29999999702</v>
      </c>
      <c r="M10" s="229">
        <v>167804.4</v>
      </c>
      <c r="N10" s="67">
        <f t="shared" si="1"/>
        <v>86.73270784317755</v>
      </c>
      <c r="O10" s="78">
        <f t="shared" si="2"/>
        <v>0</v>
      </c>
    </row>
    <row r="11" spans="1:15" ht="34.5" customHeight="1" x14ac:dyDescent="0.25">
      <c r="A11" s="143">
        <v>922</v>
      </c>
      <c r="B11" s="144" t="s">
        <v>7</v>
      </c>
      <c r="C11" s="223">
        <v>1</v>
      </c>
      <c r="D11" s="230">
        <v>14.6</v>
      </c>
      <c r="E11" s="224">
        <v>0</v>
      </c>
      <c r="F11" s="224">
        <v>0</v>
      </c>
      <c r="G11" s="224">
        <v>0</v>
      </c>
      <c r="H11" s="224">
        <v>0</v>
      </c>
      <c r="I11" s="224">
        <v>0</v>
      </c>
      <c r="J11" s="224">
        <v>0</v>
      </c>
      <c r="K11" s="224">
        <v>0</v>
      </c>
      <c r="L11" s="225">
        <f t="shared" si="0"/>
        <v>14.6</v>
      </c>
      <c r="M11" s="225">
        <v>5332.2</v>
      </c>
      <c r="N11" s="67">
        <f t="shared" si="1"/>
        <v>0.27380818423915082</v>
      </c>
      <c r="O11" s="78">
        <f t="shared" si="2"/>
        <v>1</v>
      </c>
    </row>
    <row r="12" spans="1:15" ht="31.5" x14ac:dyDescent="0.25">
      <c r="A12" s="143">
        <v>923</v>
      </c>
      <c r="B12" s="144" t="s">
        <v>8</v>
      </c>
      <c r="C12" s="223">
        <v>1</v>
      </c>
      <c r="D12" s="227">
        <v>227905.49</v>
      </c>
      <c r="E12" s="227">
        <v>2.67</v>
      </c>
      <c r="F12" s="228">
        <v>264.72000000000003</v>
      </c>
      <c r="G12" s="224">
        <v>0</v>
      </c>
      <c r="H12" s="224">
        <v>162101.38</v>
      </c>
      <c r="I12" s="224">
        <v>0</v>
      </c>
      <c r="J12" s="224"/>
      <c r="K12" s="224"/>
      <c r="L12" s="225">
        <f t="shared" si="0"/>
        <v>390268.92</v>
      </c>
      <c r="M12" s="229">
        <v>1155267.48</v>
      </c>
      <c r="N12" s="67">
        <f t="shared" si="1"/>
        <v>33.781693569354168</v>
      </c>
      <c r="O12" s="78">
        <f t="shared" si="2"/>
        <v>0</v>
      </c>
    </row>
    <row r="13" spans="1:15" ht="31.5" x14ac:dyDescent="0.25">
      <c r="A13" s="143">
        <v>925</v>
      </c>
      <c r="B13" s="144" t="s">
        <v>9</v>
      </c>
      <c r="C13" s="223">
        <v>1</v>
      </c>
      <c r="D13" s="228">
        <v>16452.91</v>
      </c>
      <c r="E13" s="228">
        <v>15979.27</v>
      </c>
      <c r="F13" s="228">
        <v>14618.07</v>
      </c>
      <c r="G13" s="224">
        <v>0</v>
      </c>
      <c r="H13" s="228">
        <v>238.36</v>
      </c>
      <c r="I13" s="224">
        <v>0</v>
      </c>
      <c r="J13" s="224"/>
      <c r="K13" s="224"/>
      <c r="L13" s="225">
        <f t="shared" si="0"/>
        <v>15330.07</v>
      </c>
      <c r="M13" s="229">
        <v>6851801.8899999997</v>
      </c>
      <c r="N13" s="67">
        <f t="shared" si="1"/>
        <v>0.22373778819223858</v>
      </c>
      <c r="O13" s="78">
        <f t="shared" si="2"/>
        <v>1</v>
      </c>
    </row>
    <row r="14" spans="1:15" ht="31.5" x14ac:dyDescent="0.25">
      <c r="A14" s="143">
        <v>926</v>
      </c>
      <c r="B14" s="144" t="s">
        <v>10</v>
      </c>
      <c r="C14" s="223">
        <v>1</v>
      </c>
      <c r="D14" s="228">
        <v>9865.39</v>
      </c>
      <c r="E14" s="228">
        <v>8105</v>
      </c>
      <c r="F14" s="228">
        <v>1548.91</v>
      </c>
      <c r="G14" s="224">
        <v>0</v>
      </c>
      <c r="H14" s="228">
        <v>1683.38</v>
      </c>
      <c r="I14" s="224">
        <v>0</v>
      </c>
      <c r="J14" s="224"/>
      <c r="K14" s="224"/>
      <c r="L14" s="225">
        <f t="shared" si="0"/>
        <v>4992.6799999999994</v>
      </c>
      <c r="M14" s="229">
        <v>1031170.45</v>
      </c>
      <c r="N14" s="67">
        <f t="shared" si="1"/>
        <v>0.4841760157110786</v>
      </c>
      <c r="O14" s="78">
        <f t="shared" si="2"/>
        <v>1</v>
      </c>
    </row>
    <row r="15" spans="1:15" ht="31.5" x14ac:dyDescent="0.25">
      <c r="A15" s="143">
        <v>929</v>
      </c>
      <c r="B15" s="144" t="s">
        <v>11</v>
      </c>
      <c r="C15" s="223">
        <v>1</v>
      </c>
      <c r="D15" s="228">
        <v>4</v>
      </c>
      <c r="E15" s="224">
        <v>0</v>
      </c>
      <c r="F15" s="228">
        <v>552.20000000000005</v>
      </c>
      <c r="G15" s="224">
        <v>0</v>
      </c>
      <c r="H15" s="228">
        <v>0</v>
      </c>
      <c r="I15" s="224">
        <v>0</v>
      </c>
      <c r="J15" s="224"/>
      <c r="K15" s="224"/>
      <c r="L15" s="225">
        <f t="shared" si="0"/>
        <v>556.20000000000005</v>
      </c>
      <c r="M15" s="229">
        <v>566946.81999999995</v>
      </c>
      <c r="N15" s="67">
        <f t="shared" si="1"/>
        <v>9.8104439495753773E-2</v>
      </c>
      <c r="O15" s="78">
        <f t="shared" si="2"/>
        <v>1</v>
      </c>
    </row>
    <row r="16" spans="1:15" ht="31.5" x14ac:dyDescent="0.25">
      <c r="A16" s="143">
        <v>930</v>
      </c>
      <c r="B16" s="144" t="s">
        <v>12</v>
      </c>
      <c r="C16" s="223">
        <v>1</v>
      </c>
      <c r="D16" s="227">
        <v>23.65</v>
      </c>
      <c r="E16" s="224">
        <v>0</v>
      </c>
      <c r="F16" s="224">
        <v>0</v>
      </c>
      <c r="G16" s="224">
        <v>0</v>
      </c>
      <c r="H16" s="224">
        <v>0</v>
      </c>
      <c r="I16" s="224">
        <v>0</v>
      </c>
      <c r="J16" s="224">
        <v>0</v>
      </c>
      <c r="K16" s="224">
        <v>0</v>
      </c>
      <c r="L16" s="225">
        <f t="shared" si="0"/>
        <v>23.65</v>
      </c>
      <c r="M16" s="226">
        <v>183885.01</v>
      </c>
      <c r="N16" s="67">
        <f t="shared" si="1"/>
        <v>1.2861298482132936E-2</v>
      </c>
      <c r="O16" s="78">
        <f t="shared" si="2"/>
        <v>1</v>
      </c>
    </row>
    <row r="17" spans="1:15" ht="31.5" x14ac:dyDescent="0.25">
      <c r="A17" s="143">
        <v>934</v>
      </c>
      <c r="B17" s="144" t="s">
        <v>13</v>
      </c>
      <c r="C17" s="223">
        <v>1</v>
      </c>
      <c r="D17" s="228">
        <v>349.5</v>
      </c>
      <c r="E17" s="224">
        <v>0</v>
      </c>
      <c r="F17" s="224">
        <v>0</v>
      </c>
      <c r="G17" s="224">
        <v>0</v>
      </c>
      <c r="H17" s="224">
        <v>0</v>
      </c>
      <c r="I17" s="224">
        <v>0</v>
      </c>
      <c r="J17" s="224">
        <v>0</v>
      </c>
      <c r="K17" s="224">
        <v>0</v>
      </c>
      <c r="L17" s="225">
        <f t="shared" si="0"/>
        <v>349.5</v>
      </c>
      <c r="M17" s="226">
        <v>58192.66</v>
      </c>
      <c r="N17" s="67">
        <f t="shared" si="1"/>
        <v>0.60059120858197579</v>
      </c>
      <c r="O17" s="78">
        <f t="shared" si="2"/>
        <v>1</v>
      </c>
    </row>
    <row r="18" spans="1:15" ht="31.5" x14ac:dyDescent="0.25">
      <c r="A18" s="143">
        <v>942</v>
      </c>
      <c r="B18" s="144" t="s">
        <v>14</v>
      </c>
      <c r="C18" s="223">
        <v>1</v>
      </c>
      <c r="D18" s="228">
        <v>1738095.97</v>
      </c>
      <c r="E18" s="228">
        <v>1692626.45</v>
      </c>
      <c r="F18" s="224">
        <v>0</v>
      </c>
      <c r="G18" s="224">
        <v>0</v>
      </c>
      <c r="H18" s="224">
        <v>0</v>
      </c>
      <c r="I18" s="224">
        <v>0</v>
      </c>
      <c r="J18" s="224">
        <v>0</v>
      </c>
      <c r="K18" s="224">
        <v>0</v>
      </c>
      <c r="L18" s="225">
        <f t="shared" si="0"/>
        <v>45469.520000000019</v>
      </c>
      <c r="M18" s="229">
        <v>1920984.4</v>
      </c>
      <c r="N18" s="67">
        <f t="shared" si="1"/>
        <v>2.3669905908658091</v>
      </c>
      <c r="O18" s="78">
        <f t="shared" si="2"/>
        <v>1</v>
      </c>
    </row>
    <row r="19" spans="1:15" ht="31.5" x14ac:dyDescent="0.25">
      <c r="A19" s="143">
        <v>962</v>
      </c>
      <c r="B19" s="144" t="s">
        <v>15</v>
      </c>
      <c r="C19" s="223">
        <v>1</v>
      </c>
      <c r="D19" s="227">
        <v>62243.41</v>
      </c>
      <c r="E19" s="227">
        <v>62243.41</v>
      </c>
      <c r="F19" s="224">
        <v>0</v>
      </c>
      <c r="G19" s="224">
        <v>0</v>
      </c>
      <c r="H19" s="224">
        <v>0</v>
      </c>
      <c r="I19" s="224">
        <v>0</v>
      </c>
      <c r="J19" s="224">
        <v>0</v>
      </c>
      <c r="K19" s="224">
        <v>0</v>
      </c>
      <c r="L19" s="225">
        <f t="shared" si="0"/>
        <v>0</v>
      </c>
      <c r="M19" s="227">
        <v>328506.81</v>
      </c>
      <c r="N19" s="67">
        <f t="shared" si="1"/>
        <v>0</v>
      </c>
      <c r="O19" s="78">
        <f t="shared" si="2"/>
        <v>1</v>
      </c>
    </row>
    <row r="20" spans="1:15" ht="31.5" x14ac:dyDescent="0.25">
      <c r="A20" s="143">
        <v>972</v>
      </c>
      <c r="B20" s="144" t="s">
        <v>16</v>
      </c>
      <c r="C20" s="223">
        <v>1</v>
      </c>
      <c r="D20" s="228">
        <v>80712.259999999995</v>
      </c>
      <c r="E20" s="231">
        <v>80024.039999999994</v>
      </c>
      <c r="F20" s="224">
        <v>0</v>
      </c>
      <c r="G20" s="224">
        <v>0</v>
      </c>
      <c r="H20" s="224">
        <v>0</v>
      </c>
      <c r="I20" s="224">
        <v>0</v>
      </c>
      <c r="J20" s="224">
        <v>0</v>
      </c>
      <c r="K20" s="224">
        <v>0</v>
      </c>
      <c r="L20" s="225">
        <f t="shared" si="0"/>
        <v>688.22000000000116</v>
      </c>
      <c r="M20" s="227">
        <v>262334.92</v>
      </c>
      <c r="N20" s="67">
        <f t="shared" si="1"/>
        <v>0.26234402953293495</v>
      </c>
      <c r="O20" s="78">
        <f t="shared" si="2"/>
        <v>1</v>
      </c>
    </row>
    <row r="21" spans="1:15" ht="31.5" x14ac:dyDescent="0.25">
      <c r="A21" s="143">
        <v>982</v>
      </c>
      <c r="B21" s="144" t="s">
        <v>17</v>
      </c>
      <c r="C21" s="223">
        <v>1</v>
      </c>
      <c r="D21" s="231">
        <v>44134.3</v>
      </c>
      <c r="E21" s="231">
        <v>43999.42</v>
      </c>
      <c r="F21" s="224">
        <v>0</v>
      </c>
      <c r="G21" s="224">
        <v>0</v>
      </c>
      <c r="H21" s="224">
        <v>0</v>
      </c>
      <c r="I21" s="224">
        <v>0</v>
      </c>
      <c r="J21" s="224">
        <v>0</v>
      </c>
      <c r="K21" s="224">
        <v>0</v>
      </c>
      <c r="L21" s="225">
        <f t="shared" si="0"/>
        <v>134.88000000000466</v>
      </c>
      <c r="M21" s="227">
        <v>226815.95</v>
      </c>
      <c r="N21" s="67">
        <f t="shared" si="1"/>
        <v>5.9466717397962825E-2</v>
      </c>
      <c r="O21" s="78">
        <f t="shared" si="2"/>
        <v>1</v>
      </c>
    </row>
    <row r="22" spans="1:15" ht="31.5" x14ac:dyDescent="0.25">
      <c r="A22" s="143">
        <v>992</v>
      </c>
      <c r="B22" s="144" t="s">
        <v>18</v>
      </c>
      <c r="C22" s="223">
        <v>1</v>
      </c>
      <c r="D22" s="231">
        <v>16088.73</v>
      </c>
      <c r="E22" s="231">
        <v>15586.36</v>
      </c>
      <c r="F22" s="224">
        <v>0</v>
      </c>
      <c r="G22" s="224">
        <v>0</v>
      </c>
      <c r="H22" s="224">
        <v>0</v>
      </c>
      <c r="I22" s="224">
        <v>0</v>
      </c>
      <c r="J22" s="224">
        <v>0</v>
      </c>
      <c r="K22" s="224">
        <v>0</v>
      </c>
      <c r="L22" s="225">
        <f t="shared" si="0"/>
        <v>502.36999999999898</v>
      </c>
      <c r="M22" s="229">
        <v>392019.41</v>
      </c>
      <c r="N22" s="67">
        <f t="shared" si="1"/>
        <v>0.12814926689471803</v>
      </c>
      <c r="O22" s="78">
        <f t="shared" si="2"/>
        <v>1</v>
      </c>
    </row>
  </sheetData>
  <mergeCells count="7">
    <mergeCell ref="A1:O1"/>
    <mergeCell ref="D2:L2"/>
    <mergeCell ref="N2:N3"/>
    <mergeCell ref="O2:O3"/>
    <mergeCell ref="A2:A3"/>
    <mergeCell ref="B2:B3"/>
    <mergeCell ref="C2:C3"/>
  </mergeCells>
  <pageMargins left="0.7" right="0.7" top="0.75" bottom="0.75" header="0.3" footer="0.3"/>
  <pageSetup paperSize="9" scale="60" orientation="landscape" r:id="rId1"/>
  <rowBreaks count="1" manualBreakCount="1">
    <brk id="4" max="16383" man="1"/>
  </rowBreaks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view="pageBreakPreview" zoomScaleNormal="100" zoomScaleSheetLayoutView="100" workbookViewId="0">
      <selection activeCell="D3" sqref="D3:F3"/>
    </sheetView>
  </sheetViews>
  <sheetFormatPr defaultRowHeight="15" x14ac:dyDescent="0.25"/>
  <cols>
    <col min="1" max="1" width="7.42578125" customWidth="1"/>
    <col min="2" max="2" width="45.85546875" customWidth="1"/>
    <col min="3" max="3" width="9.140625" customWidth="1"/>
    <col min="4" max="4" width="24.28515625" customWidth="1"/>
    <col min="5" max="5" width="25" customWidth="1"/>
    <col min="6" max="6" width="23" style="59" customWidth="1"/>
    <col min="7" max="7" width="16.140625" customWidth="1"/>
    <col min="8" max="8" width="13.28515625" customWidth="1"/>
  </cols>
  <sheetData>
    <row r="1" spans="1:8" ht="45.75" customHeight="1" x14ac:dyDescent="0.25">
      <c r="A1" s="196" t="s">
        <v>183</v>
      </c>
      <c r="B1" s="196"/>
      <c r="C1" s="196"/>
      <c r="D1" s="196"/>
      <c r="E1" s="196"/>
      <c r="F1" s="196"/>
      <c r="G1" s="196"/>
      <c r="H1" s="196"/>
    </row>
    <row r="2" spans="1:8" ht="135" customHeight="1" x14ac:dyDescent="0.25">
      <c r="A2" s="11" t="s">
        <v>19</v>
      </c>
      <c r="B2" s="11" t="s">
        <v>115</v>
      </c>
      <c r="C2" s="12" t="s">
        <v>133</v>
      </c>
      <c r="D2" s="108" t="s">
        <v>145</v>
      </c>
      <c r="E2" s="108" t="s">
        <v>146</v>
      </c>
      <c r="F2" s="108" t="s">
        <v>147</v>
      </c>
      <c r="G2" s="12" t="s">
        <v>31</v>
      </c>
      <c r="H2" s="12" t="s">
        <v>32</v>
      </c>
    </row>
    <row r="3" spans="1:8" ht="59.25" customHeight="1" x14ac:dyDescent="0.25">
      <c r="A3" s="18"/>
      <c r="B3" s="18"/>
      <c r="C3" s="12"/>
      <c r="D3" s="263" t="s">
        <v>149</v>
      </c>
      <c r="E3" s="264"/>
      <c r="F3" s="265" t="s">
        <v>148</v>
      </c>
      <c r="G3" s="12"/>
      <c r="H3" s="12"/>
    </row>
    <row r="4" spans="1:8" ht="23.25" customHeight="1" x14ac:dyDescent="0.25">
      <c r="A4" s="151" t="s">
        <v>189</v>
      </c>
      <c r="B4" s="7" t="s">
        <v>0</v>
      </c>
      <c r="C4" s="14">
        <v>1</v>
      </c>
      <c r="D4" s="85">
        <v>5229.3</v>
      </c>
      <c r="E4" s="85">
        <v>5169.6000000000004</v>
      </c>
      <c r="F4" s="137">
        <f>30+5139.58</f>
        <v>5169.58</v>
      </c>
      <c r="G4" s="47">
        <f>(D4-E4)/F4</f>
        <v>1.1548326943388016E-2</v>
      </c>
      <c r="H4" s="47">
        <f>IF(G4&lt;0,0,IF(AND(G4&gt;=0,G4&lt;0.1),(1-G4/0.1),IF(G4&gt;=0.1,0)))</f>
        <v>0.8845167305661199</v>
      </c>
    </row>
    <row r="5" spans="1:8" ht="20.25" customHeight="1" x14ac:dyDescent="0.25">
      <c r="A5" s="6">
        <v>902</v>
      </c>
      <c r="B5" s="7" t="s">
        <v>1</v>
      </c>
      <c r="C5" s="14">
        <v>1</v>
      </c>
      <c r="D5" s="85">
        <v>570003</v>
      </c>
      <c r="E5" s="85">
        <v>546358.69999999995</v>
      </c>
      <c r="F5" s="175">
        <v>541411.46</v>
      </c>
      <c r="G5" s="47">
        <f t="shared" ref="G5:G22" si="0">(D5-E5)/F5</f>
        <v>4.3671591288444556E-2</v>
      </c>
      <c r="H5" s="47">
        <f t="shared" ref="H5:H22" si="1">IF(G5&lt;0,0,IF(AND(G5&gt;=0,G5&lt;0.1),(1-G5/0.1),IF(G5&gt;=0.1,0)))</f>
        <v>0.56328408711555444</v>
      </c>
    </row>
    <row r="6" spans="1:8" ht="31.5" x14ac:dyDescent="0.25">
      <c r="A6" s="6">
        <v>905</v>
      </c>
      <c r="B6" s="7" t="s">
        <v>2</v>
      </c>
      <c r="C6" s="14">
        <v>1</v>
      </c>
      <c r="D6" s="85">
        <v>17192.3</v>
      </c>
      <c r="E6" s="85">
        <v>17135.5</v>
      </c>
      <c r="F6" s="137">
        <v>17067.509999999998</v>
      </c>
      <c r="G6" s="47">
        <f t="shared" si="0"/>
        <v>3.3279605519492463E-3</v>
      </c>
      <c r="H6" s="47">
        <f t="shared" si="1"/>
        <v>0.96672039448050751</v>
      </c>
    </row>
    <row r="7" spans="1:8" ht="31.5" x14ac:dyDescent="0.25">
      <c r="A7" s="6">
        <v>908</v>
      </c>
      <c r="B7" s="7" t="s">
        <v>3</v>
      </c>
      <c r="C7" s="14">
        <v>1</v>
      </c>
      <c r="D7" s="85">
        <v>1259.8</v>
      </c>
      <c r="E7" s="85">
        <v>1231.4000000000001</v>
      </c>
      <c r="F7" s="137">
        <v>1241.4100000000001</v>
      </c>
      <c r="G7" s="47">
        <f t="shared" si="0"/>
        <v>2.2877212202253777E-2</v>
      </c>
      <c r="H7" s="47">
        <f t="shared" si="1"/>
        <v>0.77122787797746217</v>
      </c>
    </row>
    <row r="8" spans="1:8" ht="31.5" x14ac:dyDescent="0.25">
      <c r="A8" s="6">
        <v>910</v>
      </c>
      <c r="B8" s="7" t="s">
        <v>4</v>
      </c>
      <c r="C8" s="14">
        <v>1</v>
      </c>
      <c r="D8" s="85">
        <v>1792</v>
      </c>
      <c r="E8" s="85">
        <v>1775.04</v>
      </c>
      <c r="F8" s="137">
        <v>1786.87</v>
      </c>
      <c r="G8" s="47">
        <f t="shared" si="0"/>
        <v>9.4914571289461663E-3</v>
      </c>
      <c r="H8" s="47">
        <f t="shared" si="1"/>
        <v>0.90508542871053832</v>
      </c>
    </row>
    <row r="9" spans="1:8" ht="31.5" x14ac:dyDescent="0.25">
      <c r="A9" s="6">
        <v>918</v>
      </c>
      <c r="B9" s="7" t="s">
        <v>5</v>
      </c>
      <c r="C9" s="14">
        <v>1</v>
      </c>
      <c r="D9" s="85">
        <v>3207966.5</v>
      </c>
      <c r="E9" s="85">
        <v>2677154.7000000002</v>
      </c>
      <c r="F9" s="137">
        <v>2336659.56</v>
      </c>
      <c r="G9" s="47">
        <f t="shared" si="0"/>
        <v>0.22716693911542674</v>
      </c>
      <c r="H9" s="47">
        <f t="shared" si="1"/>
        <v>0</v>
      </c>
    </row>
    <row r="10" spans="1:8" ht="31.5" x14ac:dyDescent="0.25">
      <c r="A10" s="6">
        <v>921</v>
      </c>
      <c r="B10" s="7" t="s">
        <v>6</v>
      </c>
      <c r="C10" s="14">
        <v>1</v>
      </c>
      <c r="D10" s="85">
        <v>101553.5</v>
      </c>
      <c r="E10" s="85">
        <v>101183.1</v>
      </c>
      <c r="F10" s="137">
        <v>101186.39</v>
      </c>
      <c r="G10" s="47">
        <f t="shared" si="0"/>
        <v>3.6605713475892773E-3</v>
      </c>
      <c r="H10" s="47">
        <f t="shared" si="1"/>
        <v>0.96339428652410719</v>
      </c>
    </row>
    <row r="11" spans="1:8" ht="35.25" customHeight="1" x14ac:dyDescent="0.25">
      <c r="A11" s="6">
        <v>922</v>
      </c>
      <c r="B11" s="7" t="s">
        <v>7</v>
      </c>
      <c r="C11" s="14">
        <v>1</v>
      </c>
      <c r="D11" s="85">
        <v>439.5</v>
      </c>
      <c r="E11" s="85">
        <v>419.5</v>
      </c>
      <c r="F11" s="85">
        <v>423.76</v>
      </c>
      <c r="G11" s="47">
        <f t="shared" si="0"/>
        <v>4.7196526335661695E-2</v>
      </c>
      <c r="H11" s="47">
        <f t="shared" si="1"/>
        <v>0.52803473664338307</v>
      </c>
    </row>
    <row r="12" spans="1:8" ht="31.5" x14ac:dyDescent="0.25">
      <c r="A12" s="6">
        <v>923</v>
      </c>
      <c r="B12" s="7" t="s">
        <v>8</v>
      </c>
      <c r="C12" s="14">
        <v>1</v>
      </c>
      <c r="D12" s="85">
        <v>833672.5</v>
      </c>
      <c r="E12" s="85">
        <v>534952.1</v>
      </c>
      <c r="F12" s="137">
        <v>545735.98</v>
      </c>
      <c r="G12" s="47">
        <f t="shared" si="0"/>
        <v>0.54737164296918817</v>
      </c>
      <c r="H12" s="47">
        <f t="shared" si="1"/>
        <v>0</v>
      </c>
    </row>
    <row r="13" spans="1:8" ht="31.5" x14ac:dyDescent="0.25">
      <c r="A13" s="6">
        <v>925</v>
      </c>
      <c r="B13" s="7" t="s">
        <v>9</v>
      </c>
      <c r="C13" s="14">
        <v>1</v>
      </c>
      <c r="D13" s="85">
        <v>69803.5</v>
      </c>
      <c r="E13" s="85">
        <v>69422.8</v>
      </c>
      <c r="F13" s="137">
        <v>69803.490000000005</v>
      </c>
      <c r="G13" s="47">
        <f t="shared" si="0"/>
        <v>5.4538820336919695E-3</v>
      </c>
      <c r="H13" s="47">
        <f t="shared" si="1"/>
        <v>0.9454611796630803</v>
      </c>
    </row>
    <row r="14" spans="1:8" ht="31.5" x14ac:dyDescent="0.25">
      <c r="A14" s="6">
        <v>926</v>
      </c>
      <c r="B14" s="7" t="s">
        <v>10</v>
      </c>
      <c r="C14" s="14">
        <v>1</v>
      </c>
      <c r="D14" s="85">
        <v>10020</v>
      </c>
      <c r="E14" s="85">
        <v>9188</v>
      </c>
      <c r="F14" s="137">
        <v>8837.82</v>
      </c>
      <c r="G14" s="47">
        <f t="shared" si="0"/>
        <v>9.4140862791955479E-2</v>
      </c>
      <c r="H14" s="47">
        <f t="shared" si="1"/>
        <v>5.8591372080445292E-2</v>
      </c>
    </row>
    <row r="15" spans="1:8" ht="31.5" x14ac:dyDescent="0.25">
      <c r="A15" s="6">
        <v>929</v>
      </c>
      <c r="B15" s="7" t="s">
        <v>11</v>
      </c>
      <c r="C15" s="14">
        <v>1</v>
      </c>
      <c r="D15" s="85">
        <v>7861.6</v>
      </c>
      <c r="E15" s="85">
        <v>7237.84</v>
      </c>
      <c r="F15" s="137">
        <v>7533.92</v>
      </c>
      <c r="G15" s="47">
        <f t="shared" si="0"/>
        <v>8.2793552360524159E-2</v>
      </c>
      <c r="H15" s="47">
        <f t="shared" si="1"/>
        <v>0.17206447639475841</v>
      </c>
    </row>
    <row r="16" spans="1:8" ht="31.5" x14ac:dyDescent="0.25">
      <c r="A16" s="6">
        <v>930</v>
      </c>
      <c r="B16" s="7" t="s">
        <v>12</v>
      </c>
      <c r="C16" s="14">
        <v>1</v>
      </c>
      <c r="D16" s="85">
        <v>5670.5</v>
      </c>
      <c r="E16" s="85">
        <v>4298.1000000000004</v>
      </c>
      <c r="F16" s="137">
        <v>5413.1</v>
      </c>
      <c r="G16" s="47">
        <f t="shared" si="0"/>
        <v>0.25353309563835869</v>
      </c>
      <c r="H16" s="47">
        <f t="shared" si="1"/>
        <v>0</v>
      </c>
    </row>
    <row r="17" spans="1:8" ht="31.5" x14ac:dyDescent="0.25">
      <c r="A17" s="6">
        <v>934</v>
      </c>
      <c r="B17" s="7" t="s">
        <v>13</v>
      </c>
      <c r="C17" s="14">
        <v>1</v>
      </c>
      <c r="D17" s="85">
        <v>8562.7000000000007</v>
      </c>
      <c r="E17" s="85">
        <v>7436.5</v>
      </c>
      <c r="F17" s="137">
        <v>7842.88</v>
      </c>
      <c r="G17" s="47">
        <f t="shared" si="0"/>
        <v>0.14359520992288557</v>
      </c>
      <c r="H17" s="47">
        <f t="shared" si="1"/>
        <v>0</v>
      </c>
    </row>
    <row r="18" spans="1:8" ht="31.5" x14ac:dyDescent="0.25">
      <c r="A18" s="6">
        <v>942</v>
      </c>
      <c r="B18" s="7" t="s">
        <v>14</v>
      </c>
      <c r="C18" s="14">
        <v>1</v>
      </c>
      <c r="D18" s="85">
        <v>1676400.6</v>
      </c>
      <c r="E18" s="85">
        <v>1651389.9</v>
      </c>
      <c r="F18" s="137">
        <v>1604875.28</v>
      </c>
      <c r="G18" s="47">
        <f t="shared" si="0"/>
        <v>1.558420165833708E-2</v>
      </c>
      <c r="H18" s="47">
        <f t="shared" si="1"/>
        <v>0.84415798341662918</v>
      </c>
    </row>
    <row r="19" spans="1:8" ht="31.5" x14ac:dyDescent="0.25">
      <c r="A19" s="6">
        <v>962</v>
      </c>
      <c r="B19" s="7" t="s">
        <v>15</v>
      </c>
      <c r="C19" s="14">
        <v>1</v>
      </c>
      <c r="D19" s="85">
        <v>188000.6</v>
      </c>
      <c r="E19" s="85">
        <v>185873.4</v>
      </c>
      <c r="F19" s="137">
        <v>185276.92</v>
      </c>
      <c r="G19" s="47">
        <f t="shared" si="0"/>
        <v>1.1481192584591819E-2</v>
      </c>
      <c r="H19" s="47">
        <f t="shared" si="1"/>
        <v>0.88518807415408185</v>
      </c>
    </row>
    <row r="20" spans="1:8" ht="31.5" x14ac:dyDescent="0.25">
      <c r="A20" s="6">
        <v>972</v>
      </c>
      <c r="B20" s="7" t="s">
        <v>16</v>
      </c>
      <c r="C20" s="14">
        <v>1</v>
      </c>
      <c r="D20" s="85">
        <v>162141.4</v>
      </c>
      <c r="E20" s="85">
        <v>149020.20000000001</v>
      </c>
      <c r="F20" s="137">
        <v>146745.23000000001</v>
      </c>
      <c r="G20" s="47">
        <f t="shared" si="0"/>
        <v>8.9414831405422723E-2</v>
      </c>
      <c r="H20" s="47">
        <f t="shared" si="1"/>
        <v>0.10585168594577277</v>
      </c>
    </row>
    <row r="21" spans="1:8" ht="31.5" x14ac:dyDescent="0.25">
      <c r="A21" s="6">
        <v>982</v>
      </c>
      <c r="B21" s="7" t="s">
        <v>17</v>
      </c>
      <c r="C21" s="14">
        <v>1</v>
      </c>
      <c r="D21" s="85">
        <v>143894.1</v>
      </c>
      <c r="E21" s="85">
        <v>141249</v>
      </c>
      <c r="F21" s="137">
        <v>137992.53</v>
      </c>
      <c r="G21" s="47">
        <f t="shared" si="0"/>
        <v>1.9168428899738309E-2</v>
      </c>
      <c r="H21" s="47">
        <f t="shared" si="1"/>
        <v>0.8083157110026169</v>
      </c>
    </row>
    <row r="22" spans="1:8" ht="31.5" x14ac:dyDescent="0.25">
      <c r="A22" s="6">
        <v>992</v>
      </c>
      <c r="B22" s="7" t="s">
        <v>18</v>
      </c>
      <c r="C22" s="14">
        <v>1</v>
      </c>
      <c r="D22" s="85">
        <v>291745.7</v>
      </c>
      <c r="E22" s="85">
        <v>289841.5</v>
      </c>
      <c r="F22" s="137">
        <v>289518.81</v>
      </c>
      <c r="G22" s="47">
        <f t="shared" si="0"/>
        <v>6.5771201532640027E-3</v>
      </c>
      <c r="H22" s="47">
        <f t="shared" si="1"/>
        <v>0.93422879846735996</v>
      </c>
    </row>
    <row r="23" spans="1:8" x14ac:dyDescent="0.25">
      <c r="D23" s="174"/>
      <c r="E23" s="174"/>
      <c r="F23" s="174"/>
    </row>
    <row r="24" spans="1:8" x14ac:dyDescent="0.25">
      <c r="E24" s="174"/>
    </row>
  </sheetData>
  <mergeCells count="2">
    <mergeCell ref="A1:H1"/>
    <mergeCell ref="D3:E3"/>
  </mergeCells>
  <pageMargins left="0.78740157480314965" right="0.39370078740157483" top="0.39370078740157483" bottom="0.78740157480314965" header="0.31496062992125984" footer="0.31496062992125984"/>
  <pageSetup paperSize="9" scale="55" orientation="portrait" r:id="rId1"/>
  <rowBreaks count="1" manualBreakCount="1">
    <brk id="4" max="16383" man="1"/>
  </rowBreaks>
  <colBreaks count="1" manualBreakCount="1">
    <brk id="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Normal="100" zoomScaleSheetLayoutView="100" workbookViewId="0">
      <selection activeCell="I9" sqref="I9"/>
    </sheetView>
  </sheetViews>
  <sheetFormatPr defaultColWidth="9.140625" defaultRowHeight="15" x14ac:dyDescent="0.25"/>
  <cols>
    <col min="1" max="1" width="7.42578125" style="59" customWidth="1"/>
    <col min="2" max="2" width="45.85546875" style="59" customWidth="1"/>
    <col min="3" max="3" width="12" style="59" customWidth="1"/>
    <col min="4" max="4" width="24.7109375" style="59" customWidth="1"/>
    <col min="5" max="5" width="19.85546875" style="59" customWidth="1"/>
    <col min="6" max="6" width="14.140625" style="59" customWidth="1"/>
    <col min="7" max="7" width="13.5703125" style="59" customWidth="1"/>
    <col min="8" max="16384" width="9.140625" style="59"/>
  </cols>
  <sheetData>
    <row r="1" spans="1:7" ht="39" customHeight="1" x14ac:dyDescent="0.25">
      <c r="A1" s="196" t="s">
        <v>184</v>
      </c>
      <c r="B1" s="196"/>
      <c r="C1" s="196"/>
      <c r="D1" s="196"/>
      <c r="E1" s="196"/>
      <c r="F1" s="196"/>
      <c r="G1" s="196"/>
    </row>
    <row r="2" spans="1:7" ht="177" customHeight="1" x14ac:dyDescent="0.25">
      <c r="A2" s="83" t="s">
        <v>19</v>
      </c>
      <c r="B2" s="83" t="s">
        <v>115</v>
      </c>
      <c r="C2" s="92" t="s">
        <v>114</v>
      </c>
      <c r="D2" s="84" t="s">
        <v>124</v>
      </c>
      <c r="E2" s="84" t="s">
        <v>125</v>
      </c>
      <c r="F2" s="92" t="s">
        <v>85</v>
      </c>
      <c r="G2" s="92" t="s">
        <v>32</v>
      </c>
    </row>
    <row r="3" spans="1:7" ht="23.25" customHeight="1" x14ac:dyDescent="0.25">
      <c r="A3" s="240" t="s">
        <v>189</v>
      </c>
      <c r="B3" s="7" t="s">
        <v>0</v>
      </c>
      <c r="C3" s="121">
        <v>1</v>
      </c>
      <c r="D3" s="60">
        <v>0</v>
      </c>
      <c r="E3" s="121">
        <v>1</v>
      </c>
      <c r="F3" s="67">
        <f>D3/E3</f>
        <v>0</v>
      </c>
      <c r="G3" s="266">
        <v>1</v>
      </c>
    </row>
    <row r="4" spans="1:7" ht="20.25" customHeight="1" x14ac:dyDescent="0.25">
      <c r="A4" s="6">
        <v>902</v>
      </c>
      <c r="B4" s="7" t="s">
        <v>1</v>
      </c>
      <c r="C4" s="73">
        <v>1</v>
      </c>
      <c r="D4" s="60">
        <v>555</v>
      </c>
      <c r="E4" s="121">
        <v>9</v>
      </c>
      <c r="F4" s="67">
        <f t="shared" ref="F4:F21" si="0">D4/E4</f>
        <v>61.666666666666664</v>
      </c>
      <c r="G4" s="266">
        <v>0</v>
      </c>
    </row>
    <row r="5" spans="1:7" ht="31.5" x14ac:dyDescent="0.25">
      <c r="A5" s="6">
        <v>905</v>
      </c>
      <c r="B5" s="7" t="s">
        <v>2</v>
      </c>
      <c r="C5" s="121">
        <v>1</v>
      </c>
      <c r="D5" s="60">
        <v>6</v>
      </c>
      <c r="E5" s="121">
        <v>1</v>
      </c>
      <c r="F5" s="67">
        <f t="shared" si="0"/>
        <v>6</v>
      </c>
      <c r="G5" s="266">
        <v>0</v>
      </c>
    </row>
    <row r="6" spans="1:7" ht="31.5" x14ac:dyDescent="0.25">
      <c r="A6" s="6">
        <v>908</v>
      </c>
      <c r="B6" s="7" t="s">
        <v>3</v>
      </c>
      <c r="C6" s="121">
        <v>1</v>
      </c>
      <c r="D6" s="60">
        <v>1</v>
      </c>
      <c r="E6" s="121">
        <v>1</v>
      </c>
      <c r="F6" s="67">
        <f t="shared" si="0"/>
        <v>1</v>
      </c>
      <c r="G6" s="266">
        <v>0.5</v>
      </c>
    </row>
    <row r="7" spans="1:7" ht="31.5" x14ac:dyDescent="0.25">
      <c r="A7" s="6">
        <v>910</v>
      </c>
      <c r="B7" s="7" t="s">
        <v>4</v>
      </c>
      <c r="C7" s="121">
        <v>1</v>
      </c>
      <c r="D7" s="60">
        <v>0</v>
      </c>
      <c r="E7" s="121">
        <v>1</v>
      </c>
      <c r="F7" s="67">
        <f t="shared" si="0"/>
        <v>0</v>
      </c>
      <c r="G7" s="266">
        <v>1</v>
      </c>
    </row>
    <row r="8" spans="1:7" ht="31.5" x14ac:dyDescent="0.25">
      <c r="A8" s="6">
        <v>918</v>
      </c>
      <c r="B8" s="7" t="s">
        <v>5</v>
      </c>
      <c r="C8" s="121">
        <v>1</v>
      </c>
      <c r="D8" s="60">
        <v>14</v>
      </c>
      <c r="E8" s="121">
        <v>2</v>
      </c>
      <c r="F8" s="67">
        <f t="shared" si="0"/>
        <v>7</v>
      </c>
      <c r="G8" s="266">
        <v>0</v>
      </c>
    </row>
    <row r="9" spans="1:7" ht="31.5" x14ac:dyDescent="0.25">
      <c r="A9" s="6">
        <v>921</v>
      </c>
      <c r="B9" s="7" t="s">
        <v>6</v>
      </c>
      <c r="C9" s="121">
        <v>1</v>
      </c>
      <c r="D9" s="60">
        <v>21</v>
      </c>
      <c r="E9" s="121">
        <v>3</v>
      </c>
      <c r="F9" s="67">
        <f t="shared" si="0"/>
        <v>7</v>
      </c>
      <c r="G9" s="266">
        <v>0</v>
      </c>
    </row>
    <row r="10" spans="1:7" ht="35.25" customHeight="1" x14ac:dyDescent="0.25">
      <c r="A10" s="6">
        <v>922</v>
      </c>
      <c r="B10" s="7" t="s">
        <v>7</v>
      </c>
      <c r="C10" s="121">
        <v>1</v>
      </c>
      <c r="D10" s="60">
        <v>0</v>
      </c>
      <c r="E10" s="121">
        <v>1</v>
      </c>
      <c r="F10" s="67">
        <f t="shared" si="0"/>
        <v>0</v>
      </c>
      <c r="G10" s="266">
        <v>1</v>
      </c>
    </row>
    <row r="11" spans="1:7" ht="31.5" x14ac:dyDescent="0.25">
      <c r="A11" s="6">
        <v>923</v>
      </c>
      <c r="B11" s="7" t="s">
        <v>8</v>
      </c>
      <c r="C11" s="121">
        <v>1</v>
      </c>
      <c r="D11" s="60">
        <v>5</v>
      </c>
      <c r="E11" s="121">
        <v>2</v>
      </c>
      <c r="F11" s="67">
        <f t="shared" si="0"/>
        <v>2.5</v>
      </c>
      <c r="G11" s="266">
        <v>0</v>
      </c>
    </row>
    <row r="12" spans="1:7" ht="31.5" x14ac:dyDescent="0.25">
      <c r="A12" s="6">
        <v>925</v>
      </c>
      <c r="B12" s="7" t="s">
        <v>9</v>
      </c>
      <c r="C12" s="121">
        <v>1</v>
      </c>
      <c r="D12" s="60">
        <v>1</v>
      </c>
      <c r="E12" s="121">
        <v>5</v>
      </c>
      <c r="F12" s="67">
        <f t="shared" si="0"/>
        <v>0.2</v>
      </c>
      <c r="G12" s="266">
        <v>0.5</v>
      </c>
    </row>
    <row r="13" spans="1:7" ht="31.5" x14ac:dyDescent="0.25">
      <c r="A13" s="6">
        <v>926</v>
      </c>
      <c r="B13" s="7" t="s">
        <v>10</v>
      </c>
      <c r="C13" s="121">
        <v>1</v>
      </c>
      <c r="D13" s="60">
        <v>0</v>
      </c>
      <c r="E13" s="121">
        <v>2</v>
      </c>
      <c r="F13" s="67">
        <f t="shared" si="0"/>
        <v>0</v>
      </c>
      <c r="G13" s="266">
        <v>1</v>
      </c>
    </row>
    <row r="14" spans="1:7" ht="31.5" x14ac:dyDescent="0.25">
      <c r="A14" s="6">
        <v>929</v>
      </c>
      <c r="B14" s="7" t="s">
        <v>11</v>
      </c>
      <c r="C14" s="121">
        <v>1</v>
      </c>
      <c r="D14" s="60">
        <v>0</v>
      </c>
      <c r="E14" s="73">
        <v>2</v>
      </c>
      <c r="F14" s="67">
        <f t="shared" si="0"/>
        <v>0</v>
      </c>
      <c r="G14" s="266">
        <v>1</v>
      </c>
    </row>
    <row r="15" spans="1:7" ht="31.5" x14ac:dyDescent="0.25">
      <c r="A15" s="6">
        <v>930</v>
      </c>
      <c r="B15" s="7" t="s">
        <v>12</v>
      </c>
      <c r="C15" s="121">
        <v>1</v>
      </c>
      <c r="D15" s="60">
        <v>0</v>
      </c>
      <c r="E15" s="121">
        <v>1</v>
      </c>
      <c r="F15" s="67">
        <f t="shared" si="0"/>
        <v>0</v>
      </c>
      <c r="G15" s="266">
        <v>1</v>
      </c>
    </row>
    <row r="16" spans="1:7" ht="31.5" x14ac:dyDescent="0.25">
      <c r="A16" s="6">
        <v>934</v>
      </c>
      <c r="B16" s="7" t="s">
        <v>13</v>
      </c>
      <c r="C16" s="121">
        <v>1</v>
      </c>
      <c r="D16" s="60">
        <v>4</v>
      </c>
      <c r="E16" s="121">
        <v>3</v>
      </c>
      <c r="F16" s="67">
        <f t="shared" si="0"/>
        <v>1.3333333333333333</v>
      </c>
      <c r="G16" s="266">
        <v>0.5</v>
      </c>
    </row>
    <row r="17" spans="1:7" ht="31.5" x14ac:dyDescent="0.25">
      <c r="A17" s="6">
        <v>942</v>
      </c>
      <c r="B17" s="7" t="s">
        <v>14</v>
      </c>
      <c r="C17" s="121">
        <v>1</v>
      </c>
      <c r="D17" s="60">
        <v>9</v>
      </c>
      <c r="E17" s="121">
        <v>3</v>
      </c>
      <c r="F17" s="67">
        <f t="shared" si="0"/>
        <v>3</v>
      </c>
      <c r="G17" s="266">
        <v>0</v>
      </c>
    </row>
    <row r="18" spans="1:7" ht="31.5" x14ac:dyDescent="0.25">
      <c r="A18" s="6">
        <v>962</v>
      </c>
      <c r="B18" s="7" t="s">
        <v>15</v>
      </c>
      <c r="C18" s="121">
        <v>1</v>
      </c>
      <c r="D18" s="60">
        <v>4</v>
      </c>
      <c r="E18" s="121">
        <v>2</v>
      </c>
      <c r="F18" s="67">
        <f t="shared" si="0"/>
        <v>2</v>
      </c>
      <c r="G18" s="266">
        <v>0</v>
      </c>
    </row>
    <row r="19" spans="1:7" ht="31.5" x14ac:dyDescent="0.25">
      <c r="A19" s="6">
        <v>972</v>
      </c>
      <c r="B19" s="7" t="s">
        <v>16</v>
      </c>
      <c r="C19" s="121">
        <v>1</v>
      </c>
      <c r="D19" s="262">
        <v>5</v>
      </c>
      <c r="E19" s="121">
        <v>2</v>
      </c>
      <c r="F19" s="67">
        <f t="shared" si="0"/>
        <v>2.5</v>
      </c>
      <c r="G19" s="266">
        <v>0</v>
      </c>
    </row>
    <row r="20" spans="1:7" ht="31.5" x14ac:dyDescent="0.25">
      <c r="A20" s="6">
        <v>982</v>
      </c>
      <c r="B20" s="7" t="s">
        <v>17</v>
      </c>
      <c r="C20" s="121">
        <v>1</v>
      </c>
      <c r="D20" s="262">
        <v>5</v>
      </c>
      <c r="E20" s="121">
        <v>2</v>
      </c>
      <c r="F20" s="67">
        <f t="shared" si="0"/>
        <v>2.5</v>
      </c>
      <c r="G20" s="266">
        <v>0</v>
      </c>
    </row>
    <row r="21" spans="1:7" ht="31.5" x14ac:dyDescent="0.25">
      <c r="A21" s="6">
        <v>992</v>
      </c>
      <c r="B21" s="7" t="s">
        <v>18</v>
      </c>
      <c r="C21" s="121">
        <v>1</v>
      </c>
      <c r="D21" s="262">
        <v>10</v>
      </c>
      <c r="E21" s="121">
        <v>2</v>
      </c>
      <c r="F21" s="67">
        <f t="shared" si="0"/>
        <v>5</v>
      </c>
      <c r="G21" s="266">
        <v>0</v>
      </c>
    </row>
    <row r="22" spans="1:7" ht="15.75" customHeight="1" x14ac:dyDescent="0.25"/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5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Normal="100" zoomScaleSheetLayoutView="100" workbookViewId="0">
      <selection activeCell="A3" sqref="A3"/>
    </sheetView>
  </sheetViews>
  <sheetFormatPr defaultColWidth="9.140625" defaultRowHeight="15" x14ac:dyDescent="0.25"/>
  <cols>
    <col min="1" max="1" width="7.42578125" style="59" customWidth="1"/>
    <col min="2" max="2" width="45.85546875" style="59" customWidth="1"/>
    <col min="3" max="3" width="12" style="59" customWidth="1"/>
    <col min="4" max="4" width="24.7109375" style="59" customWidth="1"/>
    <col min="5" max="5" width="15.28515625" style="59" customWidth="1"/>
    <col min="6" max="6" width="18.28515625" style="59" customWidth="1"/>
    <col min="7" max="7" width="17.140625" style="59" customWidth="1"/>
    <col min="8" max="16384" width="9.140625" style="59"/>
  </cols>
  <sheetData>
    <row r="1" spans="1:7" ht="39" customHeight="1" x14ac:dyDescent="0.25">
      <c r="A1" s="196" t="s">
        <v>185</v>
      </c>
      <c r="B1" s="196"/>
      <c r="C1" s="196"/>
      <c r="D1" s="196"/>
      <c r="E1" s="196"/>
      <c r="F1" s="196"/>
      <c r="G1" s="196"/>
    </row>
    <row r="2" spans="1:7" ht="162" customHeight="1" x14ac:dyDescent="0.25">
      <c r="A2" s="83" t="s">
        <v>19</v>
      </c>
      <c r="B2" s="83" t="s">
        <v>115</v>
      </c>
      <c r="C2" s="92" t="s">
        <v>114</v>
      </c>
      <c r="D2" s="84" t="s">
        <v>95</v>
      </c>
      <c r="E2" s="84" t="s">
        <v>82</v>
      </c>
      <c r="F2" s="92" t="s">
        <v>86</v>
      </c>
      <c r="G2" s="92" t="s">
        <v>32</v>
      </c>
    </row>
    <row r="3" spans="1:7" ht="23.25" customHeight="1" x14ac:dyDescent="0.25">
      <c r="A3" s="240" t="s">
        <v>189</v>
      </c>
      <c r="B3" s="7" t="s">
        <v>0</v>
      </c>
      <c r="C3" s="267">
        <v>0</v>
      </c>
      <c r="D3" s="89" t="s">
        <v>59</v>
      </c>
      <c r="E3" s="89" t="s">
        <v>59</v>
      </c>
      <c r="F3" s="89" t="s">
        <v>59</v>
      </c>
      <c r="G3" s="268">
        <v>0</v>
      </c>
    </row>
    <row r="4" spans="1:7" ht="20.25" customHeight="1" x14ac:dyDescent="0.25">
      <c r="A4" s="6">
        <v>902</v>
      </c>
      <c r="B4" s="7" t="s">
        <v>1</v>
      </c>
      <c r="C4" s="269">
        <v>1</v>
      </c>
      <c r="D4" s="89">
        <v>1</v>
      </c>
      <c r="E4" s="267">
        <v>3</v>
      </c>
      <c r="F4" s="270">
        <f>D4/E4</f>
        <v>0.33333333333333331</v>
      </c>
      <c r="G4" s="271">
        <v>0.5</v>
      </c>
    </row>
    <row r="5" spans="1:7" ht="31.5" x14ac:dyDescent="0.25">
      <c r="A5" s="6">
        <v>905</v>
      </c>
      <c r="B5" s="7" t="s">
        <v>2</v>
      </c>
      <c r="C5" s="267">
        <v>0</v>
      </c>
      <c r="D5" s="89" t="s">
        <v>59</v>
      </c>
      <c r="E5" s="89" t="s">
        <v>59</v>
      </c>
      <c r="F5" s="89" t="s">
        <v>59</v>
      </c>
      <c r="G5" s="268">
        <v>0</v>
      </c>
    </row>
    <row r="6" spans="1:7" ht="31.5" x14ac:dyDescent="0.25">
      <c r="A6" s="6">
        <v>908</v>
      </c>
      <c r="B6" s="7" t="s">
        <v>3</v>
      </c>
      <c r="C6" s="267">
        <v>0</v>
      </c>
      <c r="D6" s="89" t="s">
        <v>59</v>
      </c>
      <c r="E6" s="89" t="s">
        <v>59</v>
      </c>
      <c r="F6" s="89" t="s">
        <v>59</v>
      </c>
      <c r="G6" s="268">
        <v>0</v>
      </c>
    </row>
    <row r="7" spans="1:7" ht="31.5" x14ac:dyDescent="0.25">
      <c r="A7" s="6">
        <v>910</v>
      </c>
      <c r="B7" s="7" t="s">
        <v>4</v>
      </c>
      <c r="C7" s="267">
        <v>0</v>
      </c>
      <c r="D7" s="89" t="s">
        <v>59</v>
      </c>
      <c r="E7" s="89" t="s">
        <v>59</v>
      </c>
      <c r="F7" s="89" t="s">
        <v>59</v>
      </c>
      <c r="G7" s="268">
        <v>0</v>
      </c>
    </row>
    <row r="8" spans="1:7" ht="31.5" x14ac:dyDescent="0.25">
      <c r="A8" s="6">
        <v>918</v>
      </c>
      <c r="B8" s="7" t="s">
        <v>5</v>
      </c>
      <c r="C8" s="267">
        <v>0</v>
      </c>
      <c r="D8" s="89" t="s">
        <v>59</v>
      </c>
      <c r="E8" s="89" t="s">
        <v>59</v>
      </c>
      <c r="F8" s="89" t="s">
        <v>59</v>
      </c>
      <c r="G8" s="268">
        <v>0</v>
      </c>
    </row>
    <row r="9" spans="1:7" ht="31.5" x14ac:dyDescent="0.25">
      <c r="A9" s="6">
        <v>921</v>
      </c>
      <c r="B9" s="7" t="s">
        <v>6</v>
      </c>
      <c r="C9" s="267">
        <v>0</v>
      </c>
      <c r="D9" s="89" t="s">
        <v>59</v>
      </c>
      <c r="E9" s="89" t="s">
        <v>59</v>
      </c>
      <c r="F9" s="89" t="s">
        <v>59</v>
      </c>
      <c r="G9" s="268">
        <v>0</v>
      </c>
    </row>
    <row r="10" spans="1:7" ht="35.25" customHeight="1" x14ac:dyDescent="0.25">
      <c r="A10" s="6">
        <v>922</v>
      </c>
      <c r="B10" s="7" t="s">
        <v>7</v>
      </c>
      <c r="C10" s="267">
        <v>0</v>
      </c>
      <c r="D10" s="89" t="s">
        <v>59</v>
      </c>
      <c r="E10" s="272" t="s">
        <v>59</v>
      </c>
      <c r="F10" s="272" t="s">
        <v>59</v>
      </c>
      <c r="G10" s="273">
        <v>0</v>
      </c>
    </row>
    <row r="11" spans="1:7" ht="31.5" x14ac:dyDescent="0.25">
      <c r="A11" s="6">
        <v>923</v>
      </c>
      <c r="B11" s="7" t="s">
        <v>8</v>
      </c>
      <c r="C11" s="269">
        <v>1</v>
      </c>
      <c r="D11" s="89">
        <v>3</v>
      </c>
      <c r="E11" s="267">
        <v>2</v>
      </c>
      <c r="F11" s="270">
        <f>D11/E11</f>
        <v>1.5</v>
      </c>
      <c r="G11" s="271">
        <v>0</v>
      </c>
    </row>
    <row r="12" spans="1:7" ht="31.5" x14ac:dyDescent="0.25">
      <c r="A12" s="6">
        <v>925</v>
      </c>
      <c r="B12" s="7" t="s">
        <v>9</v>
      </c>
      <c r="C12" s="269">
        <v>1</v>
      </c>
      <c r="D12" s="89">
        <v>7</v>
      </c>
      <c r="E12" s="267">
        <v>168</v>
      </c>
      <c r="F12" s="270">
        <f>D12/E12</f>
        <v>4.1666666666666664E-2</v>
      </c>
      <c r="G12" s="271">
        <v>0.5</v>
      </c>
    </row>
    <row r="13" spans="1:7" ht="31.5" x14ac:dyDescent="0.25">
      <c r="A13" s="6">
        <v>926</v>
      </c>
      <c r="B13" s="7" t="s">
        <v>10</v>
      </c>
      <c r="C13" s="269">
        <v>1</v>
      </c>
      <c r="D13" s="89">
        <v>4</v>
      </c>
      <c r="E13" s="267">
        <v>36</v>
      </c>
      <c r="F13" s="270">
        <f t="shared" ref="F13:F14" si="0">D13/E13</f>
        <v>0.1111111111111111</v>
      </c>
      <c r="G13" s="271">
        <v>0.5</v>
      </c>
    </row>
    <row r="14" spans="1:7" ht="31.5" x14ac:dyDescent="0.25">
      <c r="A14" s="6">
        <v>929</v>
      </c>
      <c r="B14" s="7" t="s">
        <v>11</v>
      </c>
      <c r="C14" s="269">
        <v>1</v>
      </c>
      <c r="D14" s="89">
        <v>1</v>
      </c>
      <c r="E14" s="269">
        <v>18</v>
      </c>
      <c r="F14" s="270">
        <f t="shared" si="0"/>
        <v>5.5555555555555552E-2</v>
      </c>
      <c r="G14" s="271">
        <v>0.5</v>
      </c>
    </row>
    <row r="15" spans="1:7" ht="31.5" x14ac:dyDescent="0.25">
      <c r="A15" s="6">
        <v>930</v>
      </c>
      <c r="B15" s="7" t="s">
        <v>12</v>
      </c>
      <c r="C15" s="267">
        <v>0</v>
      </c>
      <c r="D15" s="89" t="s">
        <v>59</v>
      </c>
      <c r="E15" s="89" t="s">
        <v>59</v>
      </c>
      <c r="F15" s="89" t="s">
        <v>59</v>
      </c>
      <c r="G15" s="268">
        <v>0</v>
      </c>
    </row>
    <row r="16" spans="1:7" ht="31.5" x14ac:dyDescent="0.25">
      <c r="A16" s="6">
        <v>934</v>
      </c>
      <c r="B16" s="7" t="s">
        <v>13</v>
      </c>
      <c r="C16" s="267">
        <v>0</v>
      </c>
      <c r="D16" s="89" t="s">
        <v>59</v>
      </c>
      <c r="E16" s="89" t="s">
        <v>59</v>
      </c>
      <c r="F16" s="89" t="s">
        <v>59</v>
      </c>
      <c r="G16" s="268">
        <v>0</v>
      </c>
    </row>
    <row r="17" spans="1:7" ht="31.5" x14ac:dyDescent="0.25">
      <c r="A17" s="6">
        <v>942</v>
      </c>
      <c r="B17" s="7" t="s">
        <v>14</v>
      </c>
      <c r="C17" s="267">
        <v>1</v>
      </c>
      <c r="D17" s="89" t="s">
        <v>59</v>
      </c>
      <c r="E17" s="89" t="s">
        <v>59</v>
      </c>
      <c r="F17" s="89" t="s">
        <v>59</v>
      </c>
      <c r="G17" s="268">
        <v>0</v>
      </c>
    </row>
    <row r="18" spans="1:7" ht="31.5" x14ac:dyDescent="0.25">
      <c r="A18" s="6">
        <v>962</v>
      </c>
      <c r="B18" s="7" t="s">
        <v>15</v>
      </c>
      <c r="C18" s="267">
        <v>0</v>
      </c>
      <c r="D18" s="89" t="s">
        <v>59</v>
      </c>
      <c r="E18" s="89" t="s">
        <v>59</v>
      </c>
      <c r="F18" s="89" t="s">
        <v>59</v>
      </c>
      <c r="G18" s="268">
        <v>0</v>
      </c>
    </row>
    <row r="19" spans="1:7" ht="31.5" x14ac:dyDescent="0.25">
      <c r="A19" s="6">
        <v>972</v>
      </c>
      <c r="B19" s="7" t="s">
        <v>16</v>
      </c>
      <c r="C19" s="267">
        <v>0</v>
      </c>
      <c r="D19" s="89" t="s">
        <v>59</v>
      </c>
      <c r="E19" s="89" t="s">
        <v>59</v>
      </c>
      <c r="F19" s="89" t="s">
        <v>59</v>
      </c>
      <c r="G19" s="268">
        <v>0</v>
      </c>
    </row>
    <row r="20" spans="1:7" ht="31.5" x14ac:dyDescent="0.25">
      <c r="A20" s="6">
        <v>982</v>
      </c>
      <c r="B20" s="7" t="s">
        <v>17</v>
      </c>
      <c r="C20" s="267">
        <v>0</v>
      </c>
      <c r="D20" s="89" t="s">
        <v>59</v>
      </c>
      <c r="E20" s="89" t="s">
        <v>59</v>
      </c>
      <c r="F20" s="89" t="s">
        <v>59</v>
      </c>
      <c r="G20" s="268">
        <v>0</v>
      </c>
    </row>
    <row r="21" spans="1:7" ht="31.5" x14ac:dyDescent="0.25">
      <c r="A21" s="6">
        <v>992</v>
      </c>
      <c r="B21" s="7" t="s">
        <v>18</v>
      </c>
      <c r="C21" s="267">
        <v>0</v>
      </c>
      <c r="D21" s="89" t="s">
        <v>59</v>
      </c>
      <c r="E21" s="89" t="s">
        <v>59</v>
      </c>
      <c r="F21" s="89" t="s">
        <v>59</v>
      </c>
      <c r="G21" s="268">
        <v>0</v>
      </c>
    </row>
    <row r="22" spans="1:7" ht="15.75" customHeight="1" x14ac:dyDescent="0.25"/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4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Normal="100" zoomScaleSheetLayoutView="100" workbookViewId="0">
      <selection activeCell="A3" sqref="A3"/>
    </sheetView>
  </sheetViews>
  <sheetFormatPr defaultColWidth="9.140625" defaultRowHeight="15" x14ac:dyDescent="0.25"/>
  <cols>
    <col min="1" max="1" width="7.42578125" style="59" customWidth="1"/>
    <col min="2" max="2" width="45.85546875" style="59" customWidth="1"/>
    <col min="3" max="3" width="12" style="59" customWidth="1"/>
    <col min="4" max="4" width="24.7109375" style="59" customWidth="1"/>
    <col min="5" max="5" width="24.42578125" style="59" customWidth="1"/>
    <col min="6" max="6" width="14.140625" style="59" customWidth="1"/>
    <col min="7" max="7" width="13.5703125" style="59" customWidth="1"/>
    <col min="8" max="16384" width="9.140625" style="59"/>
  </cols>
  <sheetData>
    <row r="1" spans="1:7" ht="39" customHeight="1" x14ac:dyDescent="0.25">
      <c r="A1" s="196" t="s">
        <v>186</v>
      </c>
      <c r="B1" s="196"/>
      <c r="C1" s="196"/>
      <c r="D1" s="196"/>
      <c r="E1" s="196"/>
      <c r="F1" s="196"/>
      <c r="G1" s="196"/>
    </row>
    <row r="2" spans="1:7" ht="206.25" customHeight="1" x14ac:dyDescent="0.25">
      <c r="A2" s="87" t="s">
        <v>19</v>
      </c>
      <c r="B2" s="87" t="s">
        <v>115</v>
      </c>
      <c r="C2" s="92" t="s">
        <v>114</v>
      </c>
      <c r="D2" s="84" t="s">
        <v>122</v>
      </c>
      <c r="E2" s="84" t="s">
        <v>123</v>
      </c>
      <c r="F2" s="92" t="s">
        <v>31</v>
      </c>
      <c r="G2" s="92" t="s">
        <v>32</v>
      </c>
    </row>
    <row r="3" spans="1:7" ht="23.25" customHeight="1" x14ac:dyDescent="0.25">
      <c r="A3" s="240" t="s">
        <v>191</v>
      </c>
      <c r="B3" s="7" t="s">
        <v>0</v>
      </c>
      <c r="C3" s="88">
        <v>1</v>
      </c>
      <c r="D3" s="88">
        <v>0</v>
      </c>
      <c r="E3" s="88">
        <v>0</v>
      </c>
      <c r="F3" s="52">
        <v>0</v>
      </c>
      <c r="G3" s="14">
        <v>1</v>
      </c>
    </row>
    <row r="4" spans="1:7" ht="20.25" customHeight="1" x14ac:dyDescent="0.25">
      <c r="A4" s="6">
        <v>902</v>
      </c>
      <c r="B4" s="7" t="s">
        <v>1</v>
      </c>
      <c r="C4" s="88">
        <v>1</v>
      </c>
      <c r="D4" s="88">
        <v>214</v>
      </c>
      <c r="E4" s="88">
        <v>556</v>
      </c>
      <c r="F4" s="52">
        <f>E4/D4*100</f>
        <v>259.81308411214957</v>
      </c>
      <c r="G4" s="14">
        <v>0</v>
      </c>
    </row>
    <row r="5" spans="1:7" ht="31.5" x14ac:dyDescent="0.25">
      <c r="A5" s="6">
        <v>905</v>
      </c>
      <c r="B5" s="7" t="s">
        <v>2</v>
      </c>
      <c r="C5" s="88">
        <v>1</v>
      </c>
      <c r="D5" s="88">
        <v>0</v>
      </c>
      <c r="E5" s="88">
        <v>6</v>
      </c>
      <c r="F5" s="52" t="s">
        <v>192</v>
      </c>
      <c r="G5" s="14">
        <v>0</v>
      </c>
    </row>
    <row r="6" spans="1:7" ht="31.5" x14ac:dyDescent="0.25">
      <c r="A6" s="6">
        <v>908</v>
      </c>
      <c r="B6" s="7" t="s">
        <v>3</v>
      </c>
      <c r="C6" s="88">
        <v>1</v>
      </c>
      <c r="D6" s="88">
        <v>0</v>
      </c>
      <c r="E6" s="88">
        <v>1</v>
      </c>
      <c r="F6" s="52" t="s">
        <v>192</v>
      </c>
      <c r="G6" s="14">
        <v>0</v>
      </c>
    </row>
    <row r="7" spans="1:7" ht="31.5" x14ac:dyDescent="0.25">
      <c r="A7" s="6">
        <v>910</v>
      </c>
      <c r="B7" s="7" t="s">
        <v>4</v>
      </c>
      <c r="C7" s="88">
        <v>1</v>
      </c>
      <c r="D7" s="88">
        <v>0</v>
      </c>
      <c r="E7" s="88">
        <v>0</v>
      </c>
      <c r="F7" s="52">
        <v>0</v>
      </c>
      <c r="G7" s="14">
        <v>1</v>
      </c>
    </row>
    <row r="8" spans="1:7" ht="31.5" x14ac:dyDescent="0.25">
      <c r="A8" s="6">
        <v>918</v>
      </c>
      <c r="B8" s="7" t="s">
        <v>5</v>
      </c>
      <c r="C8" s="88">
        <v>1</v>
      </c>
      <c r="D8" s="88">
        <v>4</v>
      </c>
      <c r="E8" s="88">
        <v>14</v>
      </c>
      <c r="F8" s="52">
        <f t="shared" ref="F8:F21" si="0">E8/D8*100</f>
        <v>350</v>
      </c>
      <c r="G8" s="14">
        <v>0</v>
      </c>
    </row>
    <row r="9" spans="1:7" ht="31.5" x14ac:dyDescent="0.25">
      <c r="A9" s="6">
        <v>921</v>
      </c>
      <c r="B9" s="7" t="s">
        <v>6</v>
      </c>
      <c r="C9" s="88">
        <v>1</v>
      </c>
      <c r="D9" s="88">
        <v>26</v>
      </c>
      <c r="E9" s="88">
        <v>21</v>
      </c>
      <c r="F9" s="52">
        <f t="shared" si="0"/>
        <v>80.769230769230774</v>
      </c>
      <c r="G9" s="14">
        <v>0.5</v>
      </c>
    </row>
    <row r="10" spans="1:7" ht="35.25" customHeight="1" x14ac:dyDescent="0.25">
      <c r="A10" s="6">
        <v>922</v>
      </c>
      <c r="B10" s="7" t="s">
        <v>7</v>
      </c>
      <c r="C10" s="88">
        <v>1</v>
      </c>
      <c r="D10" s="88">
        <v>0</v>
      </c>
      <c r="E10" s="88">
        <v>0</v>
      </c>
      <c r="F10" s="52">
        <v>0</v>
      </c>
      <c r="G10" s="14">
        <v>1</v>
      </c>
    </row>
    <row r="11" spans="1:7" ht="31.5" x14ac:dyDescent="0.25">
      <c r="A11" s="6">
        <v>923</v>
      </c>
      <c r="B11" s="7" t="s">
        <v>8</v>
      </c>
      <c r="C11" s="88">
        <v>1</v>
      </c>
      <c r="D11" s="88">
        <v>8</v>
      </c>
      <c r="E11" s="88">
        <v>8</v>
      </c>
      <c r="F11" s="52">
        <f t="shared" si="0"/>
        <v>100</v>
      </c>
      <c r="G11" s="14">
        <v>0.5</v>
      </c>
    </row>
    <row r="12" spans="1:7" ht="31.5" x14ac:dyDescent="0.25">
      <c r="A12" s="6">
        <v>925</v>
      </c>
      <c r="B12" s="7" t="s">
        <v>9</v>
      </c>
      <c r="C12" s="88">
        <v>1</v>
      </c>
      <c r="D12" s="88">
        <v>11</v>
      </c>
      <c r="E12" s="88">
        <v>8</v>
      </c>
      <c r="F12" s="52">
        <f t="shared" si="0"/>
        <v>72.727272727272734</v>
      </c>
      <c r="G12" s="14">
        <v>1</v>
      </c>
    </row>
    <row r="13" spans="1:7" ht="31.5" x14ac:dyDescent="0.25">
      <c r="A13" s="6">
        <v>926</v>
      </c>
      <c r="B13" s="7" t="s">
        <v>10</v>
      </c>
      <c r="C13" s="88">
        <v>1</v>
      </c>
      <c r="D13" s="88">
        <v>2</v>
      </c>
      <c r="E13" s="88">
        <v>4</v>
      </c>
      <c r="F13" s="52">
        <f t="shared" si="0"/>
        <v>200</v>
      </c>
      <c r="G13" s="14">
        <v>0</v>
      </c>
    </row>
    <row r="14" spans="1:7" ht="31.5" x14ac:dyDescent="0.25">
      <c r="A14" s="6">
        <v>929</v>
      </c>
      <c r="B14" s="7" t="s">
        <v>11</v>
      </c>
      <c r="C14" s="88">
        <v>1</v>
      </c>
      <c r="D14" s="74">
        <v>2</v>
      </c>
      <c r="E14" s="74">
        <v>1</v>
      </c>
      <c r="F14" s="52">
        <f t="shared" si="0"/>
        <v>50</v>
      </c>
      <c r="G14" s="14">
        <v>1</v>
      </c>
    </row>
    <row r="15" spans="1:7" ht="31.5" x14ac:dyDescent="0.25">
      <c r="A15" s="6">
        <v>930</v>
      </c>
      <c r="B15" s="7" t="s">
        <v>12</v>
      </c>
      <c r="C15" s="88">
        <v>1</v>
      </c>
      <c r="D15" s="88">
        <v>0</v>
      </c>
      <c r="E15" s="88">
        <v>0</v>
      </c>
      <c r="F15" s="52">
        <v>0</v>
      </c>
      <c r="G15" s="14">
        <v>1</v>
      </c>
    </row>
    <row r="16" spans="1:7" ht="31.5" x14ac:dyDescent="0.25">
      <c r="A16" s="6">
        <v>934</v>
      </c>
      <c r="B16" s="7" t="s">
        <v>13</v>
      </c>
      <c r="C16" s="88">
        <v>1</v>
      </c>
      <c r="D16" s="88">
        <v>0</v>
      </c>
      <c r="E16" s="88">
        <v>4</v>
      </c>
      <c r="F16" s="52" t="s">
        <v>192</v>
      </c>
      <c r="G16" s="14">
        <v>0</v>
      </c>
    </row>
    <row r="17" spans="1:7" ht="31.5" x14ac:dyDescent="0.25">
      <c r="A17" s="6">
        <v>942</v>
      </c>
      <c r="B17" s="7" t="s">
        <v>14</v>
      </c>
      <c r="C17" s="88">
        <v>1</v>
      </c>
      <c r="D17" s="88">
        <v>2</v>
      </c>
      <c r="E17" s="88">
        <v>9</v>
      </c>
      <c r="F17" s="52">
        <f t="shared" si="0"/>
        <v>450</v>
      </c>
      <c r="G17" s="14">
        <v>0</v>
      </c>
    </row>
    <row r="18" spans="1:7" ht="31.5" x14ac:dyDescent="0.25">
      <c r="A18" s="6">
        <v>962</v>
      </c>
      <c r="B18" s="7" t="s">
        <v>15</v>
      </c>
      <c r="C18" s="88">
        <v>1</v>
      </c>
      <c r="D18" s="88">
        <v>5</v>
      </c>
      <c r="E18" s="88">
        <v>4</v>
      </c>
      <c r="F18" s="52">
        <f t="shared" si="0"/>
        <v>80</v>
      </c>
      <c r="G18" s="14">
        <v>0.5</v>
      </c>
    </row>
    <row r="19" spans="1:7" ht="31.5" x14ac:dyDescent="0.25">
      <c r="A19" s="6">
        <v>972</v>
      </c>
      <c r="B19" s="7" t="s">
        <v>16</v>
      </c>
      <c r="C19" s="88">
        <v>1</v>
      </c>
      <c r="D19" s="88">
        <v>20</v>
      </c>
      <c r="E19" s="88">
        <v>5</v>
      </c>
      <c r="F19" s="52">
        <f t="shared" si="0"/>
        <v>25</v>
      </c>
      <c r="G19" s="14">
        <v>1</v>
      </c>
    </row>
    <row r="20" spans="1:7" ht="31.5" x14ac:dyDescent="0.25">
      <c r="A20" s="6">
        <v>982</v>
      </c>
      <c r="B20" s="7" t="s">
        <v>17</v>
      </c>
      <c r="C20" s="88">
        <v>1</v>
      </c>
      <c r="D20" s="88">
        <v>1</v>
      </c>
      <c r="E20" s="88">
        <v>5</v>
      </c>
      <c r="F20" s="52">
        <f t="shared" si="0"/>
        <v>500</v>
      </c>
      <c r="G20" s="14">
        <v>0</v>
      </c>
    </row>
    <row r="21" spans="1:7" ht="31.5" x14ac:dyDescent="0.25">
      <c r="A21" s="6">
        <v>992</v>
      </c>
      <c r="B21" s="7" t="s">
        <v>18</v>
      </c>
      <c r="C21" s="88">
        <v>1</v>
      </c>
      <c r="D21" s="88">
        <v>3</v>
      </c>
      <c r="E21" s="88">
        <v>10</v>
      </c>
      <c r="F21" s="52">
        <f t="shared" si="0"/>
        <v>333.33333333333337</v>
      </c>
      <c r="G21" s="14">
        <v>0</v>
      </c>
    </row>
    <row r="22" spans="1:7" ht="15.75" customHeight="1" x14ac:dyDescent="0.25"/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3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Normal="100" zoomScaleSheetLayoutView="100" workbookViewId="0">
      <selection activeCell="A3" sqref="A3"/>
    </sheetView>
  </sheetViews>
  <sheetFormatPr defaultColWidth="9.140625" defaultRowHeight="15" x14ac:dyDescent="0.25"/>
  <cols>
    <col min="1" max="1" width="7.42578125" style="59" customWidth="1"/>
    <col min="2" max="2" width="45.85546875" style="59" customWidth="1"/>
    <col min="3" max="3" width="12" style="59" customWidth="1"/>
    <col min="4" max="4" width="24.7109375" style="59" customWidth="1"/>
    <col min="5" max="5" width="24.42578125" style="59" customWidth="1"/>
    <col min="6" max="6" width="14.140625" style="59" customWidth="1"/>
    <col min="7" max="7" width="13.5703125" style="59" customWidth="1"/>
    <col min="8" max="16384" width="9.140625" style="59"/>
  </cols>
  <sheetData>
    <row r="1" spans="1:7" ht="39" customHeight="1" x14ac:dyDescent="0.25">
      <c r="A1" s="217" t="s">
        <v>187</v>
      </c>
      <c r="B1" s="217"/>
      <c r="C1" s="217"/>
      <c r="D1" s="217"/>
      <c r="E1" s="217"/>
      <c r="F1" s="217"/>
      <c r="G1" s="217"/>
    </row>
    <row r="2" spans="1:7" ht="211.5" customHeight="1" x14ac:dyDescent="0.25">
      <c r="A2" s="83" t="s">
        <v>19</v>
      </c>
      <c r="B2" s="83" t="s">
        <v>115</v>
      </c>
      <c r="C2" s="92" t="s">
        <v>114</v>
      </c>
      <c r="D2" s="84" t="s">
        <v>157</v>
      </c>
      <c r="E2" s="84" t="s">
        <v>156</v>
      </c>
      <c r="F2" s="92" t="s">
        <v>85</v>
      </c>
      <c r="G2" s="92" t="s">
        <v>32</v>
      </c>
    </row>
    <row r="3" spans="1:7" ht="23.25" customHeight="1" x14ac:dyDescent="0.25">
      <c r="A3" s="240" t="s">
        <v>189</v>
      </c>
      <c r="B3" s="7" t="s">
        <v>0</v>
      </c>
      <c r="C3" s="88">
        <v>1</v>
      </c>
      <c r="D3" s="90">
        <v>0</v>
      </c>
      <c r="E3" s="90">
        <v>0</v>
      </c>
      <c r="F3" s="52" t="s">
        <v>194</v>
      </c>
      <c r="G3" s="14">
        <v>1</v>
      </c>
    </row>
    <row r="4" spans="1:7" ht="20.25" customHeight="1" x14ac:dyDescent="0.25">
      <c r="A4" s="6">
        <v>902</v>
      </c>
      <c r="B4" s="7" t="s">
        <v>1</v>
      </c>
      <c r="C4" s="88">
        <v>1</v>
      </c>
      <c r="D4" s="90">
        <v>75681.179999999993</v>
      </c>
      <c r="E4" s="90">
        <v>100555.93</v>
      </c>
      <c r="F4" s="52">
        <f>E4/D4</f>
        <v>1.3286781469316413</v>
      </c>
      <c r="G4" s="14">
        <v>0</v>
      </c>
    </row>
    <row r="5" spans="1:7" ht="31.5" x14ac:dyDescent="0.25">
      <c r="A5" s="6">
        <v>905</v>
      </c>
      <c r="B5" s="7" t="s">
        <v>2</v>
      </c>
      <c r="C5" s="88">
        <v>1</v>
      </c>
      <c r="D5" s="90">
        <v>0</v>
      </c>
      <c r="E5" s="90">
        <v>4147.7</v>
      </c>
      <c r="F5" s="52" t="s">
        <v>193</v>
      </c>
      <c r="G5" s="14">
        <v>0</v>
      </c>
    </row>
    <row r="6" spans="1:7" ht="31.5" x14ac:dyDescent="0.25">
      <c r="A6" s="6">
        <v>908</v>
      </c>
      <c r="B6" s="7" t="s">
        <v>3</v>
      </c>
      <c r="C6" s="88">
        <v>1</v>
      </c>
      <c r="D6" s="90">
        <v>0</v>
      </c>
      <c r="E6" s="90">
        <v>3</v>
      </c>
      <c r="F6" s="52" t="s">
        <v>193</v>
      </c>
      <c r="G6" s="14">
        <v>0</v>
      </c>
    </row>
    <row r="7" spans="1:7" ht="31.5" x14ac:dyDescent="0.25">
      <c r="A7" s="6">
        <v>910</v>
      </c>
      <c r="B7" s="7" t="s">
        <v>4</v>
      </c>
      <c r="C7" s="88">
        <v>1</v>
      </c>
      <c r="D7" s="90">
        <v>0</v>
      </c>
      <c r="E7" s="90">
        <v>0</v>
      </c>
      <c r="F7" s="52" t="s">
        <v>194</v>
      </c>
      <c r="G7" s="14">
        <v>1</v>
      </c>
    </row>
    <row r="8" spans="1:7" ht="31.5" x14ac:dyDescent="0.25">
      <c r="A8" s="6">
        <v>918</v>
      </c>
      <c r="B8" s="7" t="s">
        <v>5</v>
      </c>
      <c r="C8" s="88">
        <v>1</v>
      </c>
      <c r="D8" s="90">
        <v>1173.71</v>
      </c>
      <c r="E8" s="90">
        <v>3035.36</v>
      </c>
      <c r="F8" s="52">
        <f t="shared" ref="F8:F21" si="0">E8/D8</f>
        <v>2.5861243407656067</v>
      </c>
      <c r="G8" s="14">
        <v>0</v>
      </c>
    </row>
    <row r="9" spans="1:7" ht="31.5" x14ac:dyDescent="0.25">
      <c r="A9" s="6">
        <v>921</v>
      </c>
      <c r="B9" s="7" t="s">
        <v>6</v>
      </c>
      <c r="C9" s="88">
        <v>1</v>
      </c>
      <c r="D9" s="90">
        <v>2417.2600000000002</v>
      </c>
      <c r="E9" s="90">
        <v>6134</v>
      </c>
      <c r="F9" s="52">
        <f t="shared" si="0"/>
        <v>2.5375838759587297</v>
      </c>
      <c r="G9" s="14">
        <v>0</v>
      </c>
    </row>
    <row r="10" spans="1:7" ht="35.25" customHeight="1" x14ac:dyDescent="0.25">
      <c r="A10" s="6">
        <v>922</v>
      </c>
      <c r="B10" s="7" t="s">
        <v>7</v>
      </c>
      <c r="C10" s="88">
        <v>1</v>
      </c>
      <c r="D10" s="90">
        <v>0</v>
      </c>
      <c r="E10" s="90">
        <v>0</v>
      </c>
      <c r="F10" s="52" t="s">
        <v>194</v>
      </c>
      <c r="G10" s="14">
        <v>1</v>
      </c>
    </row>
    <row r="11" spans="1:7" ht="31.5" x14ac:dyDescent="0.25">
      <c r="A11" s="6">
        <v>923</v>
      </c>
      <c r="B11" s="7" t="s">
        <v>8</v>
      </c>
      <c r="C11" s="88">
        <v>1</v>
      </c>
      <c r="D11" s="90">
        <v>864.74</v>
      </c>
      <c r="E11" s="90">
        <v>5767.51</v>
      </c>
      <c r="F11" s="52">
        <f t="shared" si="0"/>
        <v>6.6696463676943356</v>
      </c>
      <c r="G11" s="14">
        <v>0</v>
      </c>
    </row>
    <row r="12" spans="1:7" ht="31.5" x14ac:dyDescent="0.25">
      <c r="A12" s="6">
        <v>925</v>
      </c>
      <c r="B12" s="7" t="s">
        <v>9</v>
      </c>
      <c r="C12" s="88">
        <v>1</v>
      </c>
      <c r="D12" s="90">
        <v>0</v>
      </c>
      <c r="E12" s="90">
        <v>50</v>
      </c>
      <c r="F12" s="52" t="s">
        <v>193</v>
      </c>
      <c r="G12" s="14">
        <v>0</v>
      </c>
    </row>
    <row r="13" spans="1:7" ht="31.5" x14ac:dyDescent="0.25">
      <c r="A13" s="6">
        <v>926</v>
      </c>
      <c r="B13" s="7" t="s">
        <v>10</v>
      </c>
      <c r="C13" s="88">
        <v>1</v>
      </c>
      <c r="D13" s="90">
        <v>0</v>
      </c>
      <c r="E13" s="90">
        <v>0</v>
      </c>
      <c r="F13" s="52" t="s">
        <v>194</v>
      </c>
      <c r="G13" s="14">
        <v>1</v>
      </c>
    </row>
    <row r="14" spans="1:7" ht="31.5" x14ac:dyDescent="0.25">
      <c r="A14" s="6">
        <v>929</v>
      </c>
      <c r="B14" s="7" t="s">
        <v>11</v>
      </c>
      <c r="C14" s="88">
        <v>1</v>
      </c>
      <c r="D14" s="91">
        <v>0</v>
      </c>
      <c r="E14" s="91">
        <v>0</v>
      </c>
      <c r="F14" s="52" t="s">
        <v>194</v>
      </c>
      <c r="G14" s="14">
        <v>1</v>
      </c>
    </row>
    <row r="15" spans="1:7" ht="31.5" x14ac:dyDescent="0.25">
      <c r="A15" s="6">
        <v>930</v>
      </c>
      <c r="B15" s="7" t="s">
        <v>12</v>
      </c>
      <c r="C15" s="88">
        <v>1</v>
      </c>
      <c r="D15" s="90">
        <v>0</v>
      </c>
      <c r="E15" s="90">
        <v>0</v>
      </c>
      <c r="F15" s="52" t="s">
        <v>194</v>
      </c>
      <c r="G15" s="14">
        <v>1</v>
      </c>
    </row>
    <row r="16" spans="1:7" ht="31.5" x14ac:dyDescent="0.25">
      <c r="A16" s="6">
        <v>934</v>
      </c>
      <c r="B16" s="7" t="s">
        <v>13</v>
      </c>
      <c r="C16" s="88">
        <v>1</v>
      </c>
      <c r="D16" s="90">
        <v>0</v>
      </c>
      <c r="E16" s="90">
        <v>176.88</v>
      </c>
      <c r="F16" s="52" t="s">
        <v>193</v>
      </c>
      <c r="G16" s="14">
        <v>0</v>
      </c>
    </row>
    <row r="17" spans="1:7" ht="31.5" x14ac:dyDescent="0.25">
      <c r="A17" s="6">
        <v>942</v>
      </c>
      <c r="B17" s="7" t="s">
        <v>14</v>
      </c>
      <c r="C17" s="88">
        <v>1</v>
      </c>
      <c r="D17" s="90">
        <v>732.31</v>
      </c>
      <c r="E17" s="90">
        <v>3200.92</v>
      </c>
      <c r="F17" s="52">
        <f t="shared" si="0"/>
        <v>4.370990427551174</v>
      </c>
      <c r="G17" s="14">
        <v>0</v>
      </c>
    </row>
    <row r="18" spans="1:7" ht="31.5" x14ac:dyDescent="0.25">
      <c r="A18" s="6">
        <v>962</v>
      </c>
      <c r="B18" s="7" t="s">
        <v>15</v>
      </c>
      <c r="C18" s="88">
        <v>1</v>
      </c>
      <c r="D18" s="90">
        <v>2030.48</v>
      </c>
      <c r="E18" s="90">
        <v>5036.78</v>
      </c>
      <c r="F18" s="52">
        <f t="shared" si="0"/>
        <v>2.4805858713210669</v>
      </c>
      <c r="G18" s="14">
        <v>0</v>
      </c>
    </row>
    <row r="19" spans="1:7" ht="31.5" x14ac:dyDescent="0.25">
      <c r="A19" s="6">
        <v>972</v>
      </c>
      <c r="B19" s="7" t="s">
        <v>16</v>
      </c>
      <c r="C19" s="88">
        <v>1</v>
      </c>
      <c r="D19" s="90">
        <v>3392.05</v>
      </c>
      <c r="E19" s="90">
        <v>1021.21</v>
      </c>
      <c r="F19" s="52">
        <f t="shared" si="0"/>
        <v>0.30105983107560325</v>
      </c>
      <c r="G19" s="14">
        <v>0</v>
      </c>
    </row>
    <row r="20" spans="1:7" ht="31.5" x14ac:dyDescent="0.25">
      <c r="A20" s="6">
        <v>982</v>
      </c>
      <c r="B20" s="7" t="s">
        <v>17</v>
      </c>
      <c r="C20" s="88">
        <v>1</v>
      </c>
      <c r="D20" s="90">
        <v>420.08</v>
      </c>
      <c r="E20" s="90">
        <v>1574.54</v>
      </c>
      <c r="F20" s="52">
        <f t="shared" si="0"/>
        <v>3.7481908207960388</v>
      </c>
      <c r="G20" s="14">
        <v>0</v>
      </c>
    </row>
    <row r="21" spans="1:7" ht="31.5" x14ac:dyDescent="0.25">
      <c r="A21" s="6">
        <v>992</v>
      </c>
      <c r="B21" s="7" t="s">
        <v>18</v>
      </c>
      <c r="C21" s="88">
        <v>1</v>
      </c>
      <c r="D21" s="90">
        <v>963.56</v>
      </c>
      <c r="E21" s="90">
        <v>3530.37</v>
      </c>
      <c r="F21" s="52">
        <f t="shared" si="0"/>
        <v>3.6638818547884928</v>
      </c>
      <c r="G21" s="14">
        <v>0</v>
      </c>
    </row>
    <row r="22" spans="1:7" ht="15.75" customHeight="1" x14ac:dyDescent="0.25"/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3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Normal="100" zoomScaleSheetLayoutView="100" workbookViewId="0">
      <selection activeCell="A3" sqref="A3"/>
    </sheetView>
  </sheetViews>
  <sheetFormatPr defaultColWidth="9.140625" defaultRowHeight="15" x14ac:dyDescent="0.25"/>
  <cols>
    <col min="1" max="1" width="7.42578125" style="59" customWidth="1"/>
    <col min="2" max="2" width="45.85546875" style="59" customWidth="1"/>
    <col min="3" max="3" width="12" style="59" customWidth="1"/>
    <col min="4" max="4" width="24.7109375" style="59" customWidth="1"/>
    <col min="5" max="5" width="22.42578125" style="59" customWidth="1"/>
    <col min="6" max="6" width="16" style="59" customWidth="1"/>
    <col min="7" max="7" width="17" style="59" customWidth="1"/>
    <col min="8" max="16384" width="9.140625" style="59"/>
  </cols>
  <sheetData>
    <row r="1" spans="1:7" ht="39" customHeight="1" x14ac:dyDescent="0.25">
      <c r="A1" s="196" t="s">
        <v>188</v>
      </c>
      <c r="B1" s="196"/>
      <c r="C1" s="196"/>
      <c r="D1" s="196"/>
      <c r="E1" s="196"/>
      <c r="F1" s="196"/>
      <c r="G1" s="196"/>
    </row>
    <row r="2" spans="1:7" ht="212.25" customHeight="1" x14ac:dyDescent="0.25">
      <c r="A2" s="83" t="s">
        <v>19</v>
      </c>
      <c r="B2" s="83" t="s">
        <v>115</v>
      </c>
      <c r="C2" s="92" t="s">
        <v>114</v>
      </c>
      <c r="D2" s="84" t="s">
        <v>83</v>
      </c>
      <c r="E2" s="84" t="s">
        <v>84</v>
      </c>
      <c r="F2" s="92" t="s">
        <v>31</v>
      </c>
      <c r="G2" s="92" t="s">
        <v>32</v>
      </c>
    </row>
    <row r="3" spans="1:7" ht="23.25" customHeight="1" x14ac:dyDescent="0.25">
      <c r="A3" s="240" t="s">
        <v>189</v>
      </c>
      <c r="B3" s="7" t="s">
        <v>0</v>
      </c>
      <c r="C3" s="88">
        <v>0</v>
      </c>
      <c r="D3" s="89" t="s">
        <v>59</v>
      </c>
      <c r="E3" s="89" t="s">
        <v>59</v>
      </c>
      <c r="F3" s="89" t="s">
        <v>59</v>
      </c>
      <c r="G3" s="60">
        <v>0</v>
      </c>
    </row>
    <row r="4" spans="1:7" ht="20.25" customHeight="1" x14ac:dyDescent="0.25">
      <c r="A4" s="6">
        <v>902</v>
      </c>
      <c r="B4" s="7" t="s">
        <v>1</v>
      </c>
      <c r="C4" s="74">
        <v>1</v>
      </c>
      <c r="D4" s="90">
        <v>586.96</v>
      </c>
      <c r="E4" s="90">
        <v>539.91</v>
      </c>
      <c r="F4" s="58">
        <f>E4/D4</f>
        <v>0.91984121575575839</v>
      </c>
      <c r="G4" s="14">
        <v>1</v>
      </c>
    </row>
    <row r="5" spans="1:7" ht="31.5" x14ac:dyDescent="0.25">
      <c r="A5" s="6">
        <v>905</v>
      </c>
      <c r="B5" s="7" t="s">
        <v>2</v>
      </c>
      <c r="C5" s="88">
        <v>0</v>
      </c>
      <c r="D5" s="89" t="s">
        <v>59</v>
      </c>
      <c r="E5" s="89" t="s">
        <v>59</v>
      </c>
      <c r="F5" s="89" t="s">
        <v>59</v>
      </c>
      <c r="G5" s="60">
        <v>0</v>
      </c>
    </row>
    <row r="6" spans="1:7" ht="31.5" x14ac:dyDescent="0.25">
      <c r="A6" s="6">
        <v>908</v>
      </c>
      <c r="B6" s="7" t="s">
        <v>3</v>
      </c>
      <c r="C6" s="88">
        <v>0</v>
      </c>
      <c r="D6" s="89" t="s">
        <v>59</v>
      </c>
      <c r="E6" s="89" t="s">
        <v>59</v>
      </c>
      <c r="F6" s="89" t="s">
        <v>59</v>
      </c>
      <c r="G6" s="60">
        <v>0</v>
      </c>
    </row>
    <row r="7" spans="1:7" ht="31.5" x14ac:dyDescent="0.25">
      <c r="A7" s="6">
        <v>910</v>
      </c>
      <c r="B7" s="7" t="s">
        <v>4</v>
      </c>
      <c r="C7" s="88">
        <v>0</v>
      </c>
      <c r="D7" s="89" t="s">
        <v>59</v>
      </c>
      <c r="E7" s="89" t="s">
        <v>59</v>
      </c>
      <c r="F7" s="89" t="s">
        <v>59</v>
      </c>
      <c r="G7" s="60">
        <v>0</v>
      </c>
    </row>
    <row r="8" spans="1:7" ht="31.5" x14ac:dyDescent="0.25">
      <c r="A8" s="6">
        <v>918</v>
      </c>
      <c r="B8" s="7" t="s">
        <v>5</v>
      </c>
      <c r="C8" s="74">
        <v>0</v>
      </c>
      <c r="D8" s="89" t="s">
        <v>59</v>
      </c>
      <c r="E8" s="89" t="s">
        <v>59</v>
      </c>
      <c r="F8" s="89" t="s">
        <v>59</v>
      </c>
      <c r="G8" s="60">
        <v>0</v>
      </c>
    </row>
    <row r="9" spans="1:7" ht="31.5" x14ac:dyDescent="0.25">
      <c r="A9" s="6">
        <v>921</v>
      </c>
      <c r="B9" s="7" t="s">
        <v>6</v>
      </c>
      <c r="C9" s="74">
        <v>0</v>
      </c>
      <c r="D9" s="89" t="s">
        <v>59</v>
      </c>
      <c r="E9" s="89" t="s">
        <v>59</v>
      </c>
      <c r="F9" s="89" t="s">
        <v>59</v>
      </c>
      <c r="G9" s="60">
        <v>0</v>
      </c>
    </row>
    <row r="10" spans="1:7" ht="35.25" customHeight="1" x14ac:dyDescent="0.25">
      <c r="A10" s="6">
        <v>922</v>
      </c>
      <c r="B10" s="7" t="s">
        <v>7</v>
      </c>
      <c r="C10" s="88">
        <v>0</v>
      </c>
      <c r="D10" s="89" t="s">
        <v>59</v>
      </c>
      <c r="E10" s="89" t="s">
        <v>59</v>
      </c>
      <c r="F10" s="89" t="s">
        <v>59</v>
      </c>
      <c r="G10" s="60">
        <v>0</v>
      </c>
    </row>
    <row r="11" spans="1:7" ht="31.5" x14ac:dyDescent="0.25">
      <c r="A11" s="6">
        <v>923</v>
      </c>
      <c r="B11" s="7" t="s">
        <v>8</v>
      </c>
      <c r="C11" s="74">
        <v>1</v>
      </c>
      <c r="D11" s="90">
        <v>1174.1199999999999</v>
      </c>
      <c r="E11" s="90">
        <v>14.39</v>
      </c>
      <c r="F11" s="58">
        <f>E11/D11</f>
        <v>1.2255987462950977E-2</v>
      </c>
      <c r="G11" s="14">
        <v>1</v>
      </c>
    </row>
    <row r="12" spans="1:7" ht="31.5" x14ac:dyDescent="0.25">
      <c r="A12" s="6">
        <v>925</v>
      </c>
      <c r="B12" s="7" t="s">
        <v>9</v>
      </c>
      <c r="C12" s="74">
        <v>1</v>
      </c>
      <c r="D12" s="90">
        <v>1181.8</v>
      </c>
      <c r="E12" s="90">
        <v>978.88</v>
      </c>
      <c r="F12" s="58">
        <f t="shared" ref="F12:F14" si="0">E12/D12</f>
        <v>0.82829581993569135</v>
      </c>
      <c r="G12" s="14">
        <v>1</v>
      </c>
    </row>
    <row r="13" spans="1:7" ht="31.5" x14ac:dyDescent="0.25">
      <c r="A13" s="6">
        <v>926</v>
      </c>
      <c r="B13" s="7" t="s">
        <v>10</v>
      </c>
      <c r="C13" s="74">
        <v>1</v>
      </c>
      <c r="D13" s="85">
        <v>437.09</v>
      </c>
      <c r="E13" s="85">
        <v>120</v>
      </c>
      <c r="F13" s="58">
        <f t="shared" si="0"/>
        <v>0.27454300029742162</v>
      </c>
      <c r="G13" s="14">
        <v>1</v>
      </c>
    </row>
    <row r="14" spans="1:7" ht="31.5" x14ac:dyDescent="0.25">
      <c r="A14" s="6">
        <v>929</v>
      </c>
      <c r="B14" s="7" t="s">
        <v>11</v>
      </c>
      <c r="C14" s="74">
        <v>1</v>
      </c>
      <c r="D14" s="86">
        <v>14.5</v>
      </c>
      <c r="E14" s="86">
        <v>18.989999999999998</v>
      </c>
      <c r="F14" s="58">
        <f t="shared" si="0"/>
        <v>1.309655172413793</v>
      </c>
      <c r="G14" s="14">
        <v>0</v>
      </c>
    </row>
    <row r="15" spans="1:7" ht="31.5" x14ac:dyDescent="0.25">
      <c r="A15" s="6">
        <v>930</v>
      </c>
      <c r="B15" s="7" t="s">
        <v>12</v>
      </c>
      <c r="C15" s="88">
        <v>0</v>
      </c>
      <c r="D15" s="89" t="s">
        <v>59</v>
      </c>
      <c r="E15" s="89" t="s">
        <v>59</v>
      </c>
      <c r="F15" s="89" t="s">
        <v>59</v>
      </c>
      <c r="G15" s="60">
        <v>0</v>
      </c>
    </row>
    <row r="16" spans="1:7" ht="31.5" x14ac:dyDescent="0.25">
      <c r="A16" s="6">
        <v>934</v>
      </c>
      <c r="B16" s="7" t="s">
        <v>13</v>
      </c>
      <c r="C16" s="74">
        <v>0</v>
      </c>
      <c r="D16" s="89" t="s">
        <v>59</v>
      </c>
      <c r="E16" s="89" t="s">
        <v>59</v>
      </c>
      <c r="F16" s="89" t="s">
        <v>59</v>
      </c>
      <c r="G16" s="60">
        <v>0</v>
      </c>
    </row>
    <row r="17" spans="1:7" ht="31.5" x14ac:dyDescent="0.25">
      <c r="A17" s="6">
        <v>942</v>
      </c>
      <c r="B17" s="7" t="s">
        <v>14</v>
      </c>
      <c r="C17" s="74">
        <v>0</v>
      </c>
      <c r="D17" s="89" t="s">
        <v>59</v>
      </c>
      <c r="E17" s="89" t="s">
        <v>59</v>
      </c>
      <c r="F17" s="89" t="s">
        <v>59</v>
      </c>
      <c r="G17" s="60">
        <v>0</v>
      </c>
    </row>
    <row r="18" spans="1:7" ht="31.5" x14ac:dyDescent="0.25">
      <c r="A18" s="6">
        <v>962</v>
      </c>
      <c r="B18" s="7" t="s">
        <v>15</v>
      </c>
      <c r="C18" s="74">
        <v>0</v>
      </c>
      <c r="D18" s="89" t="s">
        <v>59</v>
      </c>
      <c r="E18" s="89" t="s">
        <v>59</v>
      </c>
      <c r="F18" s="89" t="s">
        <v>59</v>
      </c>
      <c r="G18" s="60">
        <v>0</v>
      </c>
    </row>
    <row r="19" spans="1:7" ht="31.5" x14ac:dyDescent="0.25">
      <c r="A19" s="6">
        <v>972</v>
      </c>
      <c r="B19" s="7" t="s">
        <v>16</v>
      </c>
      <c r="C19" s="74">
        <v>0</v>
      </c>
      <c r="D19" s="89" t="s">
        <v>59</v>
      </c>
      <c r="E19" s="89" t="s">
        <v>59</v>
      </c>
      <c r="F19" s="89" t="s">
        <v>59</v>
      </c>
      <c r="G19" s="60">
        <v>0</v>
      </c>
    </row>
    <row r="20" spans="1:7" ht="31.5" x14ac:dyDescent="0.25">
      <c r="A20" s="6">
        <v>982</v>
      </c>
      <c r="B20" s="7" t="s">
        <v>17</v>
      </c>
      <c r="C20" s="74">
        <v>0</v>
      </c>
      <c r="D20" s="89" t="s">
        <v>59</v>
      </c>
      <c r="E20" s="89" t="s">
        <v>59</v>
      </c>
      <c r="F20" s="89" t="s">
        <v>59</v>
      </c>
      <c r="G20" s="60">
        <v>0</v>
      </c>
    </row>
    <row r="21" spans="1:7" ht="31.5" x14ac:dyDescent="0.25">
      <c r="A21" s="6">
        <v>992</v>
      </c>
      <c r="B21" s="7" t="s">
        <v>18</v>
      </c>
      <c r="C21" s="74">
        <v>0</v>
      </c>
      <c r="D21" s="89" t="s">
        <v>59</v>
      </c>
      <c r="E21" s="89" t="s">
        <v>59</v>
      </c>
      <c r="F21" s="89" t="s">
        <v>59</v>
      </c>
      <c r="G21" s="60">
        <v>0</v>
      </c>
    </row>
    <row r="22" spans="1:7" ht="15.75" customHeight="1" x14ac:dyDescent="0.25"/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2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view="pageBreakPreview" zoomScaleNormal="100" zoomScaleSheetLayoutView="100" workbookViewId="0">
      <selection activeCell="C3" sqref="C3:G21"/>
    </sheetView>
  </sheetViews>
  <sheetFormatPr defaultColWidth="9.140625" defaultRowHeight="15" x14ac:dyDescent="0.25"/>
  <cols>
    <col min="1" max="1" width="7.42578125" style="59" customWidth="1"/>
    <col min="2" max="2" width="45.85546875" style="59" customWidth="1"/>
    <col min="3" max="3" width="8.85546875" style="59" customWidth="1"/>
    <col min="4" max="4" width="22.28515625" style="59" customWidth="1"/>
    <col min="5" max="5" width="17.28515625" style="59" customWidth="1"/>
    <col min="6" max="7" width="19.140625" style="59" customWidth="1"/>
    <col min="8" max="16384" width="9.140625" style="59"/>
  </cols>
  <sheetData>
    <row r="1" spans="1:7" ht="46.5" customHeight="1" x14ac:dyDescent="0.25">
      <c r="A1" s="196" t="s">
        <v>126</v>
      </c>
      <c r="B1" s="196"/>
      <c r="C1" s="196"/>
      <c r="D1" s="196"/>
      <c r="E1" s="196"/>
      <c r="F1" s="196"/>
      <c r="G1" s="196"/>
    </row>
    <row r="2" spans="1:7" ht="150" customHeight="1" x14ac:dyDescent="0.25">
      <c r="A2" s="80" t="s">
        <v>19</v>
      </c>
      <c r="B2" s="80" t="s">
        <v>115</v>
      </c>
      <c r="C2" s="92" t="s">
        <v>114</v>
      </c>
      <c r="D2" s="13" t="s">
        <v>150</v>
      </c>
      <c r="E2" s="13" t="s">
        <v>121</v>
      </c>
      <c r="F2" s="92" t="s">
        <v>79</v>
      </c>
      <c r="G2" s="92" t="s">
        <v>32</v>
      </c>
    </row>
    <row r="3" spans="1:7" ht="23.25" customHeight="1" x14ac:dyDescent="0.25">
      <c r="A3" s="240" t="s">
        <v>189</v>
      </c>
      <c r="B3" s="7" t="s">
        <v>0</v>
      </c>
      <c r="C3" s="274">
        <v>1</v>
      </c>
      <c r="D3" s="120">
        <v>44587</v>
      </c>
      <c r="E3" s="120">
        <v>44587</v>
      </c>
      <c r="F3" s="121">
        <v>0</v>
      </c>
      <c r="G3" s="78">
        <v>1</v>
      </c>
    </row>
    <row r="4" spans="1:7" ht="20.25" customHeight="1" x14ac:dyDescent="0.25">
      <c r="A4" s="6">
        <v>902</v>
      </c>
      <c r="B4" s="7" t="s">
        <v>1</v>
      </c>
      <c r="C4" s="274">
        <v>1</v>
      </c>
      <c r="D4" s="120">
        <v>44595</v>
      </c>
      <c r="E4" s="120">
        <v>44595</v>
      </c>
      <c r="F4" s="121">
        <v>0</v>
      </c>
      <c r="G4" s="78">
        <v>1</v>
      </c>
    </row>
    <row r="5" spans="1:7" ht="31.5" x14ac:dyDescent="0.25">
      <c r="A5" s="6">
        <v>905</v>
      </c>
      <c r="B5" s="7" t="s">
        <v>2</v>
      </c>
      <c r="C5" s="274">
        <v>1</v>
      </c>
      <c r="D5" s="120">
        <v>44602</v>
      </c>
      <c r="E5" s="120">
        <v>44602</v>
      </c>
      <c r="F5" s="121">
        <v>0</v>
      </c>
      <c r="G5" s="78">
        <v>1</v>
      </c>
    </row>
    <row r="6" spans="1:7" ht="31.5" x14ac:dyDescent="0.25">
      <c r="A6" s="6">
        <v>908</v>
      </c>
      <c r="B6" s="7" t="s">
        <v>3</v>
      </c>
      <c r="C6" s="274">
        <v>1</v>
      </c>
      <c r="D6" s="120">
        <v>44586</v>
      </c>
      <c r="E6" s="120">
        <v>44586</v>
      </c>
      <c r="F6" s="121">
        <v>0</v>
      </c>
      <c r="G6" s="78">
        <v>1</v>
      </c>
    </row>
    <row r="7" spans="1:7" ht="31.5" x14ac:dyDescent="0.25">
      <c r="A7" s="6">
        <v>910</v>
      </c>
      <c r="B7" s="7" t="s">
        <v>4</v>
      </c>
      <c r="C7" s="274">
        <v>1</v>
      </c>
      <c r="D7" s="120">
        <v>44587</v>
      </c>
      <c r="E7" s="120">
        <v>44587</v>
      </c>
      <c r="F7" s="121">
        <v>0</v>
      </c>
      <c r="G7" s="78">
        <v>1</v>
      </c>
    </row>
    <row r="8" spans="1:7" ht="31.5" x14ac:dyDescent="0.25">
      <c r="A8" s="6">
        <v>918</v>
      </c>
      <c r="B8" s="7" t="s">
        <v>5</v>
      </c>
      <c r="C8" s="274">
        <v>1</v>
      </c>
      <c r="D8" s="120">
        <v>44589</v>
      </c>
      <c r="E8" s="120">
        <v>44589</v>
      </c>
      <c r="F8" s="121">
        <v>0</v>
      </c>
      <c r="G8" s="78">
        <v>1</v>
      </c>
    </row>
    <row r="9" spans="1:7" ht="31.5" x14ac:dyDescent="0.25">
      <c r="A9" s="6">
        <v>921</v>
      </c>
      <c r="B9" s="7" t="s">
        <v>6</v>
      </c>
      <c r="C9" s="274">
        <v>1</v>
      </c>
      <c r="D9" s="120">
        <v>44595</v>
      </c>
      <c r="E9" s="120">
        <v>44595</v>
      </c>
      <c r="F9" s="121">
        <v>0</v>
      </c>
      <c r="G9" s="78">
        <v>1</v>
      </c>
    </row>
    <row r="10" spans="1:7" ht="35.25" customHeight="1" x14ac:dyDescent="0.25">
      <c r="A10" s="6">
        <v>922</v>
      </c>
      <c r="B10" s="7" t="s">
        <v>7</v>
      </c>
      <c r="C10" s="274">
        <v>1</v>
      </c>
      <c r="D10" s="120">
        <v>44586</v>
      </c>
      <c r="E10" s="120">
        <v>44586</v>
      </c>
      <c r="F10" s="121">
        <v>0</v>
      </c>
      <c r="G10" s="78">
        <v>1</v>
      </c>
    </row>
    <row r="11" spans="1:7" ht="31.5" x14ac:dyDescent="0.25">
      <c r="A11" s="6">
        <v>923</v>
      </c>
      <c r="B11" s="7" t="s">
        <v>8</v>
      </c>
      <c r="C11" s="274">
        <v>1</v>
      </c>
      <c r="D11" s="120">
        <v>44599</v>
      </c>
      <c r="E11" s="120">
        <v>44599</v>
      </c>
      <c r="F11" s="121">
        <v>0</v>
      </c>
      <c r="G11" s="78">
        <v>1</v>
      </c>
    </row>
    <row r="12" spans="1:7" ht="31.5" x14ac:dyDescent="0.25">
      <c r="A12" s="6">
        <v>925</v>
      </c>
      <c r="B12" s="7" t="s">
        <v>9</v>
      </c>
      <c r="C12" s="274">
        <v>1</v>
      </c>
      <c r="D12" s="120">
        <v>44601</v>
      </c>
      <c r="E12" s="120">
        <v>44601</v>
      </c>
      <c r="F12" s="121">
        <v>0</v>
      </c>
      <c r="G12" s="78">
        <v>1</v>
      </c>
    </row>
    <row r="13" spans="1:7" ht="31.5" x14ac:dyDescent="0.25">
      <c r="A13" s="6">
        <v>926</v>
      </c>
      <c r="B13" s="7" t="s">
        <v>10</v>
      </c>
      <c r="C13" s="274">
        <v>1</v>
      </c>
      <c r="D13" s="120">
        <v>44600</v>
      </c>
      <c r="E13" s="120">
        <v>44600</v>
      </c>
      <c r="F13" s="121">
        <v>0</v>
      </c>
      <c r="G13" s="78">
        <v>1</v>
      </c>
    </row>
    <row r="14" spans="1:7" ht="31.5" x14ac:dyDescent="0.25">
      <c r="A14" s="6">
        <v>929</v>
      </c>
      <c r="B14" s="7" t="s">
        <v>11</v>
      </c>
      <c r="C14" s="274">
        <v>1</v>
      </c>
      <c r="D14" s="120">
        <v>44596</v>
      </c>
      <c r="E14" s="120">
        <v>44596</v>
      </c>
      <c r="F14" s="121">
        <v>0</v>
      </c>
      <c r="G14" s="78">
        <v>1</v>
      </c>
    </row>
    <row r="15" spans="1:7" ht="31.5" x14ac:dyDescent="0.25">
      <c r="A15" s="6">
        <v>930</v>
      </c>
      <c r="B15" s="7" t="s">
        <v>12</v>
      </c>
      <c r="C15" s="274">
        <v>1</v>
      </c>
      <c r="D15" s="120">
        <v>44588</v>
      </c>
      <c r="E15" s="120">
        <v>44588</v>
      </c>
      <c r="F15" s="121">
        <v>0</v>
      </c>
      <c r="G15" s="78">
        <v>1</v>
      </c>
    </row>
    <row r="16" spans="1:7" ht="31.5" x14ac:dyDescent="0.25">
      <c r="A16" s="6">
        <v>934</v>
      </c>
      <c r="B16" s="7" t="s">
        <v>13</v>
      </c>
      <c r="C16" s="274">
        <v>1</v>
      </c>
      <c r="D16" s="120">
        <v>44588</v>
      </c>
      <c r="E16" s="120">
        <v>44588</v>
      </c>
      <c r="F16" s="121">
        <v>0</v>
      </c>
      <c r="G16" s="78">
        <v>1</v>
      </c>
    </row>
    <row r="17" spans="1:7" ht="31.5" x14ac:dyDescent="0.25">
      <c r="A17" s="6">
        <v>942</v>
      </c>
      <c r="B17" s="7" t="s">
        <v>14</v>
      </c>
      <c r="C17" s="274">
        <v>1</v>
      </c>
      <c r="D17" s="120">
        <v>44592</v>
      </c>
      <c r="E17" s="120">
        <v>44592</v>
      </c>
      <c r="F17" s="121">
        <v>0</v>
      </c>
      <c r="G17" s="78">
        <v>1</v>
      </c>
    </row>
    <row r="18" spans="1:7" ht="31.5" x14ac:dyDescent="0.25">
      <c r="A18" s="6">
        <v>962</v>
      </c>
      <c r="B18" s="7" t="s">
        <v>15</v>
      </c>
      <c r="C18" s="274">
        <v>1</v>
      </c>
      <c r="D18" s="120">
        <v>44593</v>
      </c>
      <c r="E18" s="120">
        <v>44593</v>
      </c>
      <c r="F18" s="121">
        <v>0</v>
      </c>
      <c r="G18" s="78">
        <v>1</v>
      </c>
    </row>
    <row r="19" spans="1:7" ht="31.5" x14ac:dyDescent="0.25">
      <c r="A19" s="6">
        <v>972</v>
      </c>
      <c r="B19" s="7" t="s">
        <v>16</v>
      </c>
      <c r="C19" s="274">
        <v>1</v>
      </c>
      <c r="D19" s="120">
        <v>44594</v>
      </c>
      <c r="E19" s="120">
        <v>44594</v>
      </c>
      <c r="F19" s="121">
        <v>0</v>
      </c>
      <c r="G19" s="78">
        <v>1</v>
      </c>
    </row>
    <row r="20" spans="1:7" ht="31.5" x14ac:dyDescent="0.25">
      <c r="A20" s="6">
        <v>982</v>
      </c>
      <c r="B20" s="7" t="s">
        <v>17</v>
      </c>
      <c r="C20" s="274">
        <v>1</v>
      </c>
      <c r="D20" s="120">
        <v>44593</v>
      </c>
      <c r="E20" s="120">
        <v>44593</v>
      </c>
      <c r="F20" s="121">
        <v>0</v>
      </c>
      <c r="G20" s="78">
        <v>1</v>
      </c>
    </row>
    <row r="21" spans="1:7" ht="31.5" x14ac:dyDescent="0.25">
      <c r="A21" s="6">
        <v>992</v>
      </c>
      <c r="B21" s="7" t="s">
        <v>18</v>
      </c>
      <c r="C21" s="274">
        <v>1</v>
      </c>
      <c r="D21" s="120">
        <v>44594</v>
      </c>
      <c r="E21" s="120">
        <v>44594</v>
      </c>
      <c r="F21" s="121">
        <v>0</v>
      </c>
      <c r="G21" s="78">
        <v>1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4" orientation="portrait" r:id="rId1"/>
  <rowBreaks count="1" manualBreakCount="1">
    <brk id="3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Normal="100" zoomScaleSheetLayoutView="100" workbookViewId="0">
      <selection activeCell="A3" sqref="A3"/>
    </sheetView>
  </sheetViews>
  <sheetFormatPr defaultColWidth="9.140625" defaultRowHeight="15" x14ac:dyDescent="0.25"/>
  <cols>
    <col min="1" max="1" width="7.42578125" style="59" customWidth="1"/>
    <col min="2" max="2" width="45.85546875" style="59" customWidth="1"/>
    <col min="3" max="3" width="12" style="59" customWidth="1"/>
    <col min="4" max="4" width="17.28515625" style="59" customWidth="1"/>
    <col min="5" max="5" width="19.140625" style="59" customWidth="1"/>
    <col min="6" max="6" width="14.140625" style="59" customWidth="1"/>
    <col min="7" max="7" width="13.5703125" style="59" customWidth="1"/>
    <col min="8" max="16384" width="9.140625" style="59"/>
  </cols>
  <sheetData>
    <row r="1" spans="1:7" ht="46.5" customHeight="1" x14ac:dyDescent="0.25">
      <c r="A1" s="196" t="s">
        <v>127</v>
      </c>
      <c r="B1" s="196"/>
      <c r="C1" s="196"/>
      <c r="D1" s="196"/>
      <c r="E1" s="196"/>
      <c r="F1" s="196"/>
      <c r="G1" s="196"/>
    </row>
    <row r="2" spans="1:7" ht="135" customHeight="1" x14ac:dyDescent="0.25">
      <c r="A2" s="81" t="s">
        <v>19</v>
      </c>
      <c r="B2" s="81" t="s">
        <v>115</v>
      </c>
      <c r="C2" s="92" t="s">
        <v>114</v>
      </c>
      <c r="D2" s="13" t="s">
        <v>159</v>
      </c>
      <c r="E2" s="13" t="s">
        <v>158</v>
      </c>
      <c r="F2" s="92" t="s">
        <v>31</v>
      </c>
      <c r="G2" s="92" t="s">
        <v>32</v>
      </c>
    </row>
    <row r="3" spans="1:7" ht="23.25" customHeight="1" x14ac:dyDescent="0.25">
      <c r="A3" s="240" t="s">
        <v>189</v>
      </c>
      <c r="B3" s="7" t="s">
        <v>0</v>
      </c>
      <c r="C3" s="121">
        <v>1</v>
      </c>
      <c r="D3" s="275" t="s">
        <v>164</v>
      </c>
      <c r="E3" s="69">
        <v>9</v>
      </c>
      <c r="F3" s="177">
        <f>E3/D3*100</f>
        <v>37.5</v>
      </c>
      <c r="G3" s="119">
        <f>(F18-F3)/(F18-F5)</f>
        <v>0.88235294117647067</v>
      </c>
    </row>
    <row r="4" spans="1:7" ht="20.25" customHeight="1" x14ac:dyDescent="0.25">
      <c r="A4" s="6">
        <v>902</v>
      </c>
      <c r="B4" s="7" t="s">
        <v>1</v>
      </c>
      <c r="C4" s="121">
        <v>1</v>
      </c>
      <c r="D4" s="275" t="s">
        <v>165</v>
      </c>
      <c r="E4" s="69">
        <v>48</v>
      </c>
      <c r="F4" s="78">
        <f t="shared" ref="F4:F21" si="0">E4/D4*100</f>
        <v>65.753424657534239</v>
      </c>
      <c r="G4" s="119">
        <f>(F18-F4)/(F18-F5)</f>
        <v>0.4834810636583402</v>
      </c>
    </row>
    <row r="5" spans="1:7" ht="31.5" x14ac:dyDescent="0.25">
      <c r="A5" s="6">
        <v>905</v>
      </c>
      <c r="B5" s="7" t="s">
        <v>2</v>
      </c>
      <c r="C5" s="121">
        <v>1</v>
      </c>
      <c r="D5" s="275" t="s">
        <v>164</v>
      </c>
      <c r="E5" s="69">
        <v>7</v>
      </c>
      <c r="F5" s="78">
        <f t="shared" si="0"/>
        <v>29.166666666666668</v>
      </c>
      <c r="G5" s="119">
        <f>(F18-F5)/(F18-F5)</f>
        <v>1</v>
      </c>
    </row>
    <row r="6" spans="1:7" ht="31.5" x14ac:dyDescent="0.25">
      <c r="A6" s="6">
        <v>908</v>
      </c>
      <c r="B6" s="7" t="s">
        <v>3</v>
      </c>
      <c r="C6" s="121">
        <v>1</v>
      </c>
      <c r="D6" s="275" t="s">
        <v>164</v>
      </c>
      <c r="E6" s="69">
        <v>7</v>
      </c>
      <c r="F6" s="177">
        <f t="shared" si="0"/>
        <v>29.166666666666668</v>
      </c>
      <c r="G6" s="119">
        <f>(F18-F6)/(F18-F5)</f>
        <v>1</v>
      </c>
    </row>
    <row r="7" spans="1:7" ht="31.5" x14ac:dyDescent="0.25">
      <c r="A7" s="6">
        <v>910</v>
      </c>
      <c r="B7" s="7" t="s">
        <v>4</v>
      </c>
      <c r="C7" s="121">
        <v>1</v>
      </c>
      <c r="D7" s="275" t="s">
        <v>164</v>
      </c>
      <c r="E7" s="69">
        <v>9</v>
      </c>
      <c r="F7" s="78">
        <f t="shared" si="0"/>
        <v>37.5</v>
      </c>
      <c r="G7" s="119">
        <f>(F18-F7)/(F18-F5)</f>
        <v>0.88235294117647067</v>
      </c>
    </row>
    <row r="8" spans="1:7" ht="31.5" x14ac:dyDescent="0.25">
      <c r="A8" s="6">
        <v>918</v>
      </c>
      <c r="B8" s="7" t="s">
        <v>5</v>
      </c>
      <c r="C8" s="121">
        <v>1</v>
      </c>
      <c r="D8" s="275" t="s">
        <v>164</v>
      </c>
      <c r="E8" s="69">
        <v>17</v>
      </c>
      <c r="F8" s="177">
        <f t="shared" si="0"/>
        <v>70.833333333333343</v>
      </c>
      <c r="G8" s="119">
        <f>(F18-F8)/(F18-F5)</f>
        <v>0.41176470588235281</v>
      </c>
    </row>
    <row r="9" spans="1:7" ht="31.5" x14ac:dyDescent="0.25">
      <c r="A9" s="6">
        <v>921</v>
      </c>
      <c r="B9" s="7" t="s">
        <v>6</v>
      </c>
      <c r="C9" s="121">
        <v>1</v>
      </c>
      <c r="D9" s="275" t="s">
        <v>164</v>
      </c>
      <c r="E9" s="69">
        <v>13</v>
      </c>
      <c r="F9" s="78">
        <f t="shared" si="0"/>
        <v>54.166666666666664</v>
      </c>
      <c r="G9" s="119">
        <f>(F18-F9)/(F18-F5)</f>
        <v>0.6470588235294118</v>
      </c>
    </row>
    <row r="10" spans="1:7" ht="35.25" customHeight="1" x14ac:dyDescent="0.25">
      <c r="A10" s="6">
        <v>922</v>
      </c>
      <c r="B10" s="7" t="s">
        <v>7</v>
      </c>
      <c r="C10" s="121">
        <v>1</v>
      </c>
      <c r="D10" s="275" t="s">
        <v>164</v>
      </c>
      <c r="E10" s="69">
        <v>6</v>
      </c>
      <c r="F10" s="78">
        <f t="shared" si="0"/>
        <v>25</v>
      </c>
      <c r="G10" s="119">
        <f>(F18-F10)/(F18-F5)</f>
        <v>1.0588235294117647</v>
      </c>
    </row>
    <row r="11" spans="1:7" ht="31.5" x14ac:dyDescent="0.25">
      <c r="A11" s="6">
        <v>923</v>
      </c>
      <c r="B11" s="7" t="s">
        <v>8</v>
      </c>
      <c r="C11" s="121">
        <v>1</v>
      </c>
      <c r="D11" s="275" t="s">
        <v>165</v>
      </c>
      <c r="E11" s="69">
        <v>39</v>
      </c>
      <c r="F11" s="78">
        <f t="shared" si="0"/>
        <v>53.424657534246577</v>
      </c>
      <c r="G11" s="119">
        <f>(F18-F11)/(F18-F5)</f>
        <v>0.65753424657534243</v>
      </c>
    </row>
    <row r="12" spans="1:7" ht="31.5" x14ac:dyDescent="0.25">
      <c r="A12" s="6">
        <v>925</v>
      </c>
      <c r="B12" s="7" t="s">
        <v>9</v>
      </c>
      <c r="C12" s="121">
        <v>1</v>
      </c>
      <c r="D12" s="275" t="s">
        <v>165</v>
      </c>
      <c r="E12" s="69">
        <v>33</v>
      </c>
      <c r="F12" s="78">
        <f t="shared" si="0"/>
        <v>45.205479452054789</v>
      </c>
      <c r="G12" s="119">
        <f>(F18-F12)/(F18-F5)</f>
        <v>0.77356970185334417</v>
      </c>
    </row>
    <row r="13" spans="1:7" ht="31.5" x14ac:dyDescent="0.25">
      <c r="A13" s="6">
        <v>926</v>
      </c>
      <c r="B13" s="7" t="s">
        <v>10</v>
      </c>
      <c r="C13" s="121">
        <v>1</v>
      </c>
      <c r="D13" s="275" t="s">
        <v>165</v>
      </c>
      <c r="E13" s="69">
        <v>36</v>
      </c>
      <c r="F13" s="78">
        <f t="shared" si="0"/>
        <v>49.315068493150683</v>
      </c>
      <c r="G13" s="119">
        <f>(F18-F13)/(F18-F5)</f>
        <v>0.71555197421434336</v>
      </c>
    </row>
    <row r="14" spans="1:7" ht="31.5" x14ac:dyDescent="0.25">
      <c r="A14" s="6">
        <v>929</v>
      </c>
      <c r="B14" s="7" t="s">
        <v>11</v>
      </c>
      <c r="C14" s="121">
        <v>1</v>
      </c>
      <c r="D14" s="275" t="s">
        <v>165</v>
      </c>
      <c r="E14" s="69">
        <v>33</v>
      </c>
      <c r="F14" s="78">
        <f t="shared" si="0"/>
        <v>45.205479452054789</v>
      </c>
      <c r="G14" s="119">
        <f>(F18-F14)/(F18-F5)</f>
        <v>0.77356970185334417</v>
      </c>
    </row>
    <row r="15" spans="1:7" ht="31.5" x14ac:dyDescent="0.25">
      <c r="A15" s="6">
        <v>930</v>
      </c>
      <c r="B15" s="7" t="s">
        <v>12</v>
      </c>
      <c r="C15" s="121">
        <v>1</v>
      </c>
      <c r="D15" s="275" t="s">
        <v>164</v>
      </c>
      <c r="E15" s="69">
        <v>14</v>
      </c>
      <c r="F15" s="78">
        <f t="shared" si="0"/>
        <v>58.333333333333336</v>
      </c>
      <c r="G15" s="119">
        <f>(F18-F15)/(F18-F5)</f>
        <v>0.58823529411764708</v>
      </c>
    </row>
    <row r="16" spans="1:7" ht="31.5" x14ac:dyDescent="0.25">
      <c r="A16" s="6">
        <v>934</v>
      </c>
      <c r="B16" s="7" t="s">
        <v>13</v>
      </c>
      <c r="C16" s="121">
        <v>1</v>
      </c>
      <c r="D16" s="275" t="s">
        <v>164</v>
      </c>
      <c r="E16" s="69">
        <v>14</v>
      </c>
      <c r="F16" s="78">
        <f t="shared" si="0"/>
        <v>58.333333333333336</v>
      </c>
      <c r="G16" s="119">
        <f>(F18-F16)/(F18-F5)</f>
        <v>0.58823529411764708</v>
      </c>
    </row>
    <row r="17" spans="1:7" ht="31.5" x14ac:dyDescent="0.25">
      <c r="A17" s="6">
        <v>942</v>
      </c>
      <c r="B17" s="7" t="s">
        <v>14</v>
      </c>
      <c r="C17" s="121">
        <v>1</v>
      </c>
      <c r="D17" s="275" t="s">
        <v>164</v>
      </c>
      <c r="E17" s="69">
        <v>12</v>
      </c>
      <c r="F17" s="78">
        <f t="shared" si="0"/>
        <v>50</v>
      </c>
      <c r="G17" s="119">
        <f>(F18-F17)/(F18-F5)</f>
        <v>0.70588235294117652</v>
      </c>
    </row>
    <row r="18" spans="1:7" ht="31.5" x14ac:dyDescent="0.25">
      <c r="A18" s="6">
        <v>962</v>
      </c>
      <c r="B18" s="7" t="s">
        <v>15</v>
      </c>
      <c r="C18" s="121">
        <v>1</v>
      </c>
      <c r="D18" s="275" t="s">
        <v>164</v>
      </c>
      <c r="E18" s="69">
        <v>24</v>
      </c>
      <c r="F18" s="78">
        <f t="shared" si="0"/>
        <v>100</v>
      </c>
      <c r="G18" s="119">
        <f>(F18-F18)/(F18-F5)</f>
        <v>0</v>
      </c>
    </row>
    <row r="19" spans="1:7" ht="31.5" x14ac:dyDescent="0.25">
      <c r="A19" s="6">
        <v>972</v>
      </c>
      <c r="B19" s="7" t="s">
        <v>16</v>
      </c>
      <c r="C19" s="121">
        <v>1</v>
      </c>
      <c r="D19" s="275" t="s">
        <v>164</v>
      </c>
      <c r="E19" s="69">
        <v>16</v>
      </c>
      <c r="F19" s="78">
        <f t="shared" si="0"/>
        <v>66.666666666666657</v>
      </c>
      <c r="G19" s="119">
        <f>(F18-F19)/(F18-F5)</f>
        <v>0.47058823529411781</v>
      </c>
    </row>
    <row r="20" spans="1:7" ht="31.5" x14ac:dyDescent="0.25">
      <c r="A20" s="6">
        <v>982</v>
      </c>
      <c r="B20" s="7" t="s">
        <v>17</v>
      </c>
      <c r="C20" s="121">
        <v>1</v>
      </c>
      <c r="D20" s="275" t="s">
        <v>164</v>
      </c>
      <c r="E20" s="69">
        <v>14</v>
      </c>
      <c r="F20" s="78">
        <f t="shared" si="0"/>
        <v>58.333333333333336</v>
      </c>
      <c r="G20" s="119">
        <f>(F18-F20)/(F18-F5)</f>
        <v>0.58823529411764708</v>
      </c>
    </row>
    <row r="21" spans="1:7" ht="31.5" x14ac:dyDescent="0.25">
      <c r="A21" s="6">
        <v>992</v>
      </c>
      <c r="B21" s="7" t="s">
        <v>18</v>
      </c>
      <c r="C21" s="121">
        <v>1</v>
      </c>
      <c r="D21" s="275" t="s">
        <v>164</v>
      </c>
      <c r="E21" s="69">
        <v>15</v>
      </c>
      <c r="F21" s="78">
        <f t="shared" si="0"/>
        <v>62.5</v>
      </c>
      <c r="G21" s="119">
        <f>(F18-F21)/(F18-F5)</f>
        <v>0.52941176470588236</v>
      </c>
    </row>
    <row r="22" spans="1:7" ht="15.75" customHeight="1" x14ac:dyDescent="0.25"/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70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zoomScaleNormal="100" zoomScaleSheetLayoutView="100" workbookViewId="0">
      <selection activeCell="A3" sqref="A3"/>
    </sheetView>
  </sheetViews>
  <sheetFormatPr defaultColWidth="9.140625" defaultRowHeight="15" x14ac:dyDescent="0.25"/>
  <cols>
    <col min="1" max="1" width="7.42578125" style="59" customWidth="1"/>
    <col min="2" max="2" width="45.85546875" style="59" customWidth="1"/>
    <col min="3" max="3" width="12" style="59" customWidth="1"/>
    <col min="4" max="4" width="24.7109375" style="59" customWidth="1"/>
    <col min="5" max="5" width="14.140625" style="59" customWidth="1"/>
    <col min="6" max="6" width="13.28515625" style="59" customWidth="1"/>
    <col min="7" max="7" width="2.5703125" style="59" hidden="1" customWidth="1"/>
    <col min="8" max="9" width="9.140625" style="59" hidden="1" customWidth="1"/>
    <col min="10" max="16384" width="9.140625" style="59"/>
  </cols>
  <sheetData>
    <row r="1" spans="1:9" ht="39" customHeight="1" x14ac:dyDescent="0.25">
      <c r="A1" s="218" t="s">
        <v>128</v>
      </c>
      <c r="B1" s="218"/>
      <c r="C1" s="218"/>
      <c r="D1" s="218"/>
      <c r="E1" s="218"/>
      <c r="F1" s="218"/>
      <c r="G1" s="98"/>
      <c r="H1" s="98"/>
      <c r="I1" s="98"/>
    </row>
    <row r="2" spans="1:9" ht="153" customHeight="1" x14ac:dyDescent="0.25">
      <c r="A2" s="95" t="s">
        <v>19</v>
      </c>
      <c r="B2" s="95" t="s">
        <v>115</v>
      </c>
      <c r="C2" s="92" t="s">
        <v>114</v>
      </c>
      <c r="D2" s="13" t="s">
        <v>91</v>
      </c>
      <c r="E2" s="92" t="s">
        <v>31</v>
      </c>
      <c r="F2" s="92" t="s">
        <v>32</v>
      </c>
    </row>
    <row r="3" spans="1:9" ht="23.25" customHeight="1" x14ac:dyDescent="0.25">
      <c r="A3" s="280" t="s">
        <v>189</v>
      </c>
      <c r="B3" s="179" t="s">
        <v>0</v>
      </c>
      <c r="C3" s="276">
        <v>1</v>
      </c>
      <c r="D3" s="277">
        <v>1</v>
      </c>
      <c r="E3" s="276">
        <v>1</v>
      </c>
      <c r="F3" s="278">
        <f>E3</f>
        <v>1</v>
      </c>
    </row>
    <row r="4" spans="1:9" ht="20.25" customHeight="1" x14ac:dyDescent="0.25">
      <c r="A4" s="178">
        <v>902</v>
      </c>
      <c r="B4" s="179" t="s">
        <v>1</v>
      </c>
      <c r="C4" s="276">
        <v>1</v>
      </c>
      <c r="D4" s="277">
        <v>1</v>
      </c>
      <c r="E4" s="276">
        <v>1</v>
      </c>
      <c r="F4" s="278">
        <f t="shared" ref="F4:F21" si="0">E4</f>
        <v>1</v>
      </c>
    </row>
    <row r="5" spans="1:9" ht="31.5" x14ac:dyDescent="0.25">
      <c r="A5" s="178">
        <v>905</v>
      </c>
      <c r="B5" s="179" t="s">
        <v>2</v>
      </c>
      <c r="C5" s="276">
        <v>1</v>
      </c>
      <c r="D5" s="277">
        <v>1</v>
      </c>
      <c r="E5" s="276">
        <v>1</v>
      </c>
      <c r="F5" s="278">
        <f t="shared" si="0"/>
        <v>1</v>
      </c>
    </row>
    <row r="6" spans="1:9" ht="31.5" x14ac:dyDescent="0.25">
      <c r="A6" s="178">
        <v>908</v>
      </c>
      <c r="B6" s="179" t="s">
        <v>3</v>
      </c>
      <c r="C6" s="276">
        <v>1</v>
      </c>
      <c r="D6" s="277">
        <v>1</v>
      </c>
      <c r="E6" s="276">
        <v>1</v>
      </c>
      <c r="F6" s="278">
        <f t="shared" si="0"/>
        <v>1</v>
      </c>
    </row>
    <row r="7" spans="1:9" ht="31.5" x14ac:dyDescent="0.25">
      <c r="A7" s="178">
        <v>910</v>
      </c>
      <c r="B7" s="179" t="s">
        <v>4</v>
      </c>
      <c r="C7" s="276">
        <v>1</v>
      </c>
      <c r="D7" s="277">
        <v>0</v>
      </c>
      <c r="E7" s="276">
        <v>0</v>
      </c>
      <c r="F7" s="278">
        <f t="shared" si="0"/>
        <v>0</v>
      </c>
    </row>
    <row r="8" spans="1:9" ht="31.5" x14ac:dyDescent="0.25">
      <c r="A8" s="178">
        <v>918</v>
      </c>
      <c r="B8" s="179" t="s">
        <v>5</v>
      </c>
      <c r="C8" s="276">
        <v>1</v>
      </c>
      <c r="D8" s="277">
        <v>0</v>
      </c>
      <c r="E8" s="276">
        <v>0</v>
      </c>
      <c r="F8" s="278">
        <f t="shared" si="0"/>
        <v>0</v>
      </c>
    </row>
    <row r="9" spans="1:9" ht="31.5" x14ac:dyDescent="0.25">
      <c r="A9" s="178">
        <v>921</v>
      </c>
      <c r="B9" s="179" t="s">
        <v>6</v>
      </c>
      <c r="C9" s="276">
        <v>1</v>
      </c>
      <c r="D9" s="277">
        <v>0</v>
      </c>
      <c r="E9" s="276">
        <v>0</v>
      </c>
      <c r="F9" s="278">
        <f t="shared" si="0"/>
        <v>0</v>
      </c>
    </row>
    <row r="10" spans="1:9" ht="35.25" customHeight="1" x14ac:dyDescent="0.25">
      <c r="A10" s="178">
        <v>922</v>
      </c>
      <c r="B10" s="179" t="s">
        <v>7</v>
      </c>
      <c r="C10" s="276">
        <v>1</v>
      </c>
      <c r="D10" s="277">
        <v>1</v>
      </c>
      <c r="E10" s="276">
        <v>1</v>
      </c>
      <c r="F10" s="278">
        <f t="shared" si="0"/>
        <v>1</v>
      </c>
    </row>
    <row r="11" spans="1:9" ht="31.5" x14ac:dyDescent="0.25">
      <c r="A11" s="178">
        <v>923</v>
      </c>
      <c r="B11" s="179" t="s">
        <v>8</v>
      </c>
      <c r="C11" s="276">
        <v>1</v>
      </c>
      <c r="D11" s="277">
        <v>0</v>
      </c>
      <c r="E11" s="276">
        <v>0</v>
      </c>
      <c r="F11" s="278">
        <f t="shared" si="0"/>
        <v>0</v>
      </c>
    </row>
    <row r="12" spans="1:9" ht="31.5" x14ac:dyDescent="0.25">
      <c r="A12" s="178">
        <v>925</v>
      </c>
      <c r="B12" s="179" t="s">
        <v>9</v>
      </c>
      <c r="C12" s="276">
        <v>1</v>
      </c>
      <c r="D12" s="277">
        <v>0</v>
      </c>
      <c r="E12" s="276">
        <v>0</v>
      </c>
      <c r="F12" s="278">
        <f t="shared" si="0"/>
        <v>0</v>
      </c>
    </row>
    <row r="13" spans="1:9" ht="31.5" x14ac:dyDescent="0.25">
      <c r="A13" s="178">
        <v>926</v>
      </c>
      <c r="B13" s="179" t="s">
        <v>10</v>
      </c>
      <c r="C13" s="276">
        <v>1</v>
      </c>
      <c r="D13" s="277">
        <v>0</v>
      </c>
      <c r="E13" s="276">
        <v>0</v>
      </c>
      <c r="F13" s="278">
        <f t="shared" si="0"/>
        <v>0</v>
      </c>
    </row>
    <row r="14" spans="1:9" ht="31.5" x14ac:dyDescent="0.25">
      <c r="A14" s="178">
        <v>929</v>
      </c>
      <c r="B14" s="179" t="s">
        <v>11</v>
      </c>
      <c r="C14" s="276">
        <v>1</v>
      </c>
      <c r="D14" s="277">
        <v>1</v>
      </c>
      <c r="E14" s="276">
        <v>1</v>
      </c>
      <c r="F14" s="278">
        <f t="shared" si="0"/>
        <v>1</v>
      </c>
    </row>
    <row r="15" spans="1:9" ht="31.5" x14ac:dyDescent="0.25">
      <c r="A15" s="178">
        <v>930</v>
      </c>
      <c r="B15" s="179" t="s">
        <v>12</v>
      </c>
      <c r="C15" s="276">
        <v>1</v>
      </c>
      <c r="D15" s="277">
        <v>1</v>
      </c>
      <c r="E15" s="276">
        <v>1</v>
      </c>
      <c r="F15" s="278">
        <f t="shared" si="0"/>
        <v>1</v>
      </c>
    </row>
    <row r="16" spans="1:9" ht="31.5" x14ac:dyDescent="0.25">
      <c r="A16" s="178">
        <v>934</v>
      </c>
      <c r="B16" s="179" t="s">
        <v>13</v>
      </c>
      <c r="C16" s="276">
        <v>1</v>
      </c>
      <c r="D16" s="277">
        <v>0</v>
      </c>
      <c r="E16" s="276">
        <v>0</v>
      </c>
      <c r="F16" s="278">
        <f t="shared" si="0"/>
        <v>0</v>
      </c>
    </row>
    <row r="17" spans="1:6" ht="31.5" x14ac:dyDescent="0.25">
      <c r="A17" s="178">
        <v>942</v>
      </c>
      <c r="B17" s="179" t="s">
        <v>14</v>
      </c>
      <c r="C17" s="276">
        <v>1</v>
      </c>
      <c r="D17" s="277">
        <v>0</v>
      </c>
      <c r="E17" s="276">
        <v>0</v>
      </c>
      <c r="F17" s="278">
        <f t="shared" si="0"/>
        <v>0</v>
      </c>
    </row>
    <row r="18" spans="1:6" ht="31.5" x14ac:dyDescent="0.25">
      <c r="A18" s="178">
        <v>962</v>
      </c>
      <c r="B18" s="179" t="s">
        <v>15</v>
      </c>
      <c r="C18" s="276">
        <v>1</v>
      </c>
      <c r="D18" s="277">
        <v>1</v>
      </c>
      <c r="E18" s="276">
        <v>1</v>
      </c>
      <c r="F18" s="278">
        <f t="shared" si="0"/>
        <v>1</v>
      </c>
    </row>
    <row r="19" spans="1:6" ht="31.5" x14ac:dyDescent="0.25">
      <c r="A19" s="178">
        <v>972</v>
      </c>
      <c r="B19" s="179" t="s">
        <v>16</v>
      </c>
      <c r="C19" s="276">
        <v>1</v>
      </c>
      <c r="D19" s="279">
        <v>1</v>
      </c>
      <c r="E19" s="276">
        <v>1</v>
      </c>
      <c r="F19" s="278">
        <f t="shared" si="0"/>
        <v>1</v>
      </c>
    </row>
    <row r="20" spans="1:6" ht="31.5" x14ac:dyDescent="0.25">
      <c r="A20" s="178">
        <v>982</v>
      </c>
      <c r="B20" s="179" t="s">
        <v>17</v>
      </c>
      <c r="C20" s="276">
        <v>1</v>
      </c>
      <c r="D20" s="279">
        <v>1</v>
      </c>
      <c r="E20" s="276">
        <v>1</v>
      </c>
      <c r="F20" s="278">
        <f t="shared" si="0"/>
        <v>1</v>
      </c>
    </row>
    <row r="21" spans="1:6" ht="31.5" x14ac:dyDescent="0.25">
      <c r="A21" s="178">
        <v>992</v>
      </c>
      <c r="B21" s="179" t="s">
        <v>18</v>
      </c>
      <c r="C21" s="276">
        <v>1</v>
      </c>
      <c r="D21" s="279">
        <v>0</v>
      </c>
      <c r="E21" s="276">
        <v>0</v>
      </c>
      <c r="F21" s="278">
        <f t="shared" si="0"/>
        <v>0</v>
      </c>
    </row>
    <row r="22" spans="1:6" ht="15.75" customHeight="1" x14ac:dyDescent="0.25"/>
  </sheetData>
  <mergeCells count="1">
    <mergeCell ref="A1:F1"/>
  </mergeCells>
  <pageMargins left="0.78740157480314965" right="0.39370078740157483" top="0.39370078740157483" bottom="0.78740157480314965" header="0.31496062992125984" footer="0.31496062992125984"/>
  <pageSetup paperSize="9" scale="77" orientation="portrait" r:id="rId1"/>
  <rowBreaks count="1" manualBreakCount="1">
    <brk id="3" max="16383" man="1"/>
  </rowBreaks>
  <colBreaks count="1" manualBreakCount="1">
    <brk id="4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view="pageBreakPreview" zoomScaleNormal="100" zoomScaleSheetLayoutView="100" workbookViewId="0">
      <selection activeCell="A3" sqref="A3"/>
    </sheetView>
  </sheetViews>
  <sheetFormatPr defaultColWidth="9.140625" defaultRowHeight="15" x14ac:dyDescent="0.25"/>
  <cols>
    <col min="1" max="1" width="7.42578125" style="59" customWidth="1"/>
    <col min="2" max="2" width="45.85546875" style="59" customWidth="1"/>
    <col min="3" max="3" width="12" style="59" customWidth="1"/>
    <col min="4" max="5" width="24.7109375" style="59" customWidth="1"/>
    <col min="6" max="6" width="14.140625" style="59" customWidth="1"/>
    <col min="7" max="7" width="13.28515625" style="59" customWidth="1"/>
    <col min="8" max="8" width="2.5703125" style="59" hidden="1" customWidth="1"/>
    <col min="9" max="10" width="9.140625" style="59" hidden="1" customWidth="1"/>
    <col min="11" max="16384" width="9.140625" style="59"/>
  </cols>
  <sheetData>
    <row r="1" spans="1:10" ht="39" customHeight="1" x14ac:dyDescent="0.25">
      <c r="A1" s="218" t="s">
        <v>129</v>
      </c>
      <c r="B1" s="218"/>
      <c r="C1" s="218"/>
      <c r="D1" s="218"/>
      <c r="E1" s="218"/>
      <c r="F1" s="218"/>
      <c r="G1" s="218"/>
      <c r="H1" s="98"/>
      <c r="I1" s="98"/>
      <c r="J1" s="98"/>
    </row>
    <row r="2" spans="1:10" ht="126" customHeight="1" x14ac:dyDescent="0.25">
      <c r="A2" s="95" t="s">
        <v>19</v>
      </c>
      <c r="B2" s="95" t="s">
        <v>115</v>
      </c>
      <c r="C2" s="108" t="s">
        <v>114</v>
      </c>
      <c r="D2" s="13" t="s">
        <v>166</v>
      </c>
      <c r="E2" s="13" t="s">
        <v>167</v>
      </c>
      <c r="F2" s="108" t="s">
        <v>31</v>
      </c>
      <c r="G2" s="108" t="s">
        <v>32</v>
      </c>
    </row>
    <row r="3" spans="1:10" ht="23.25" customHeight="1" x14ac:dyDescent="0.25">
      <c r="A3" s="240" t="s">
        <v>189</v>
      </c>
      <c r="B3" s="7" t="s">
        <v>0</v>
      </c>
      <c r="C3" s="88">
        <v>1</v>
      </c>
      <c r="D3" s="60">
        <v>0</v>
      </c>
      <c r="E3" s="60">
        <v>0</v>
      </c>
      <c r="F3" s="148">
        <v>0</v>
      </c>
      <c r="G3" s="25">
        <v>0</v>
      </c>
    </row>
    <row r="4" spans="1:10" ht="20.25" customHeight="1" x14ac:dyDescent="0.25">
      <c r="A4" s="6">
        <v>902</v>
      </c>
      <c r="B4" s="7" t="s">
        <v>1</v>
      </c>
      <c r="C4" s="88">
        <v>1</v>
      </c>
      <c r="D4" s="61">
        <v>1</v>
      </c>
      <c r="E4" s="61">
        <v>0</v>
      </c>
      <c r="F4" s="148">
        <v>0</v>
      </c>
      <c r="G4" s="25">
        <v>0</v>
      </c>
    </row>
    <row r="5" spans="1:10" ht="31.5" x14ac:dyDescent="0.25">
      <c r="A5" s="6">
        <v>905</v>
      </c>
      <c r="B5" s="7" t="s">
        <v>2</v>
      </c>
      <c r="C5" s="88">
        <v>1</v>
      </c>
      <c r="D5" s="61">
        <v>6</v>
      </c>
      <c r="E5" s="61">
        <v>5</v>
      </c>
      <c r="F5" s="148">
        <f>E5/D5</f>
        <v>0.83333333333333337</v>
      </c>
      <c r="G5" s="25">
        <v>1</v>
      </c>
    </row>
    <row r="6" spans="1:10" ht="31.5" x14ac:dyDescent="0.25">
      <c r="A6" s="6">
        <v>908</v>
      </c>
      <c r="B6" s="7" t="s">
        <v>3</v>
      </c>
      <c r="C6" s="88">
        <v>1</v>
      </c>
      <c r="D6" s="61">
        <v>0</v>
      </c>
      <c r="E6" s="61">
        <v>0</v>
      </c>
      <c r="F6" s="148">
        <v>0</v>
      </c>
      <c r="G6" s="25">
        <v>0</v>
      </c>
    </row>
    <row r="7" spans="1:10" ht="31.5" x14ac:dyDescent="0.25">
      <c r="A7" s="6">
        <v>910</v>
      </c>
      <c r="B7" s="7" t="s">
        <v>4</v>
      </c>
      <c r="C7" s="88">
        <v>1</v>
      </c>
      <c r="D7" s="61">
        <v>0</v>
      </c>
      <c r="E7" s="61">
        <v>0</v>
      </c>
      <c r="F7" s="148">
        <v>0</v>
      </c>
      <c r="G7" s="25">
        <v>0</v>
      </c>
    </row>
    <row r="8" spans="1:10" ht="31.5" x14ac:dyDescent="0.25">
      <c r="A8" s="6">
        <v>918</v>
      </c>
      <c r="B8" s="7" t="s">
        <v>5</v>
      </c>
      <c r="C8" s="88">
        <v>1</v>
      </c>
      <c r="D8" s="61">
        <v>2</v>
      </c>
      <c r="E8" s="61">
        <v>0</v>
      </c>
      <c r="F8" s="148">
        <v>0</v>
      </c>
      <c r="G8" s="25">
        <v>0</v>
      </c>
    </row>
    <row r="9" spans="1:10" ht="31.5" x14ac:dyDescent="0.25">
      <c r="A9" s="6">
        <v>921</v>
      </c>
      <c r="B9" s="7" t="s">
        <v>6</v>
      </c>
      <c r="C9" s="88">
        <v>1</v>
      </c>
      <c r="D9" s="61">
        <v>0</v>
      </c>
      <c r="E9" s="61">
        <v>0</v>
      </c>
      <c r="F9" s="148">
        <v>0</v>
      </c>
      <c r="G9" s="25">
        <v>0</v>
      </c>
    </row>
    <row r="10" spans="1:10" ht="35.25" customHeight="1" x14ac:dyDescent="0.25">
      <c r="A10" s="6">
        <v>922</v>
      </c>
      <c r="B10" s="7" t="s">
        <v>7</v>
      </c>
      <c r="C10" s="88">
        <v>1</v>
      </c>
      <c r="D10" s="61">
        <v>0</v>
      </c>
      <c r="E10" s="61">
        <v>0</v>
      </c>
      <c r="F10" s="148">
        <v>0</v>
      </c>
      <c r="G10" s="25">
        <v>0</v>
      </c>
    </row>
    <row r="11" spans="1:10" ht="31.5" x14ac:dyDescent="0.25">
      <c r="A11" s="6">
        <v>923</v>
      </c>
      <c r="B11" s="7" t="s">
        <v>8</v>
      </c>
      <c r="C11" s="88">
        <v>1</v>
      </c>
      <c r="D11" s="61">
        <v>0</v>
      </c>
      <c r="E11" s="61">
        <v>0</v>
      </c>
      <c r="F11" s="148">
        <v>0</v>
      </c>
      <c r="G11" s="25">
        <v>0</v>
      </c>
    </row>
    <row r="12" spans="1:10" ht="31.5" x14ac:dyDescent="0.25">
      <c r="A12" s="6">
        <v>925</v>
      </c>
      <c r="B12" s="7" t="s">
        <v>9</v>
      </c>
      <c r="C12" s="88">
        <v>1</v>
      </c>
      <c r="D12" s="61">
        <v>4</v>
      </c>
      <c r="E12" s="61">
        <v>0</v>
      </c>
      <c r="F12" s="148">
        <v>0</v>
      </c>
      <c r="G12" s="25">
        <v>0</v>
      </c>
    </row>
    <row r="13" spans="1:10" ht="31.5" x14ac:dyDescent="0.25">
      <c r="A13" s="6">
        <v>926</v>
      </c>
      <c r="B13" s="7" t="s">
        <v>10</v>
      </c>
      <c r="C13" s="88">
        <v>1</v>
      </c>
      <c r="D13" s="61">
        <v>0</v>
      </c>
      <c r="E13" s="61">
        <v>0</v>
      </c>
      <c r="F13" s="148">
        <v>0</v>
      </c>
      <c r="G13" s="25">
        <v>0</v>
      </c>
    </row>
    <row r="14" spans="1:10" ht="31.5" x14ac:dyDescent="0.25">
      <c r="A14" s="6">
        <v>929</v>
      </c>
      <c r="B14" s="7" t="s">
        <v>11</v>
      </c>
      <c r="C14" s="88">
        <v>1</v>
      </c>
      <c r="D14" s="61">
        <v>0</v>
      </c>
      <c r="E14" s="61">
        <v>0</v>
      </c>
      <c r="F14" s="148">
        <v>0</v>
      </c>
      <c r="G14" s="25">
        <v>0</v>
      </c>
    </row>
    <row r="15" spans="1:10" ht="31.5" x14ac:dyDescent="0.25">
      <c r="A15" s="6">
        <v>930</v>
      </c>
      <c r="B15" s="7" t="s">
        <v>12</v>
      </c>
      <c r="C15" s="88">
        <v>1</v>
      </c>
      <c r="D15" s="61">
        <v>0</v>
      </c>
      <c r="E15" s="61">
        <v>0</v>
      </c>
      <c r="F15" s="148">
        <v>0</v>
      </c>
      <c r="G15" s="25">
        <v>0</v>
      </c>
    </row>
    <row r="16" spans="1:10" ht="31.5" x14ac:dyDescent="0.25">
      <c r="A16" s="6">
        <v>934</v>
      </c>
      <c r="B16" s="7" t="s">
        <v>13</v>
      </c>
      <c r="C16" s="88">
        <v>1</v>
      </c>
      <c r="D16" s="61">
        <v>0</v>
      </c>
      <c r="E16" s="61">
        <v>0</v>
      </c>
      <c r="F16" s="148">
        <v>0</v>
      </c>
      <c r="G16" s="25">
        <v>0</v>
      </c>
    </row>
    <row r="17" spans="1:7" ht="31.5" x14ac:dyDescent="0.25">
      <c r="A17" s="6">
        <v>942</v>
      </c>
      <c r="B17" s="7" t="s">
        <v>14</v>
      </c>
      <c r="C17" s="88">
        <v>1</v>
      </c>
      <c r="D17" s="61">
        <v>0</v>
      </c>
      <c r="E17" s="61">
        <v>0</v>
      </c>
      <c r="F17" s="148">
        <v>0</v>
      </c>
      <c r="G17" s="25">
        <v>0</v>
      </c>
    </row>
    <row r="18" spans="1:7" ht="31.5" x14ac:dyDescent="0.25">
      <c r="A18" s="6">
        <v>962</v>
      </c>
      <c r="B18" s="7" t="s">
        <v>15</v>
      </c>
      <c r="C18" s="88">
        <v>1</v>
      </c>
      <c r="D18" s="180">
        <v>3</v>
      </c>
      <c r="E18" s="180">
        <v>0</v>
      </c>
      <c r="F18" s="148">
        <f t="shared" ref="F18:F21" si="0">E18/D18</f>
        <v>0</v>
      </c>
      <c r="G18" s="25">
        <v>0</v>
      </c>
    </row>
    <row r="19" spans="1:7" ht="31.5" x14ac:dyDescent="0.25">
      <c r="A19" s="6">
        <v>972</v>
      </c>
      <c r="B19" s="7" t="s">
        <v>16</v>
      </c>
      <c r="C19" s="88">
        <v>1</v>
      </c>
      <c r="D19" s="62">
        <v>0</v>
      </c>
      <c r="E19" s="62">
        <v>0</v>
      </c>
      <c r="F19" s="148">
        <v>0</v>
      </c>
      <c r="G19" s="25">
        <v>0</v>
      </c>
    </row>
    <row r="20" spans="1:7" ht="31.5" x14ac:dyDescent="0.25">
      <c r="A20" s="6">
        <v>982</v>
      </c>
      <c r="B20" s="7" t="s">
        <v>17</v>
      </c>
      <c r="C20" s="88">
        <v>1</v>
      </c>
      <c r="D20" s="62">
        <v>0</v>
      </c>
      <c r="E20" s="62">
        <v>0</v>
      </c>
      <c r="F20" s="148">
        <v>0</v>
      </c>
      <c r="G20" s="25">
        <v>0</v>
      </c>
    </row>
    <row r="21" spans="1:7" ht="31.5" x14ac:dyDescent="0.25">
      <c r="A21" s="6">
        <v>992</v>
      </c>
      <c r="B21" s="7" t="s">
        <v>18</v>
      </c>
      <c r="C21" s="88">
        <v>1</v>
      </c>
      <c r="D21" s="62">
        <v>2</v>
      </c>
      <c r="E21" s="62">
        <v>0</v>
      </c>
      <c r="F21" s="148">
        <f t="shared" si="0"/>
        <v>0</v>
      </c>
      <c r="G21" s="25">
        <v>0</v>
      </c>
    </row>
    <row r="22" spans="1:7" ht="15.75" customHeight="1" x14ac:dyDescent="0.25"/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3" orientation="portrait" r:id="rId1"/>
  <rowBreaks count="1" manualBreakCount="1">
    <brk id="3" max="16383" man="1"/>
  </rowBreaks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Normal="100" zoomScaleSheetLayoutView="100" workbookViewId="0">
      <selection activeCell="L10" sqref="L10"/>
    </sheetView>
  </sheetViews>
  <sheetFormatPr defaultColWidth="9.140625" defaultRowHeight="15" x14ac:dyDescent="0.25"/>
  <cols>
    <col min="1" max="1" width="7.42578125" style="59" customWidth="1"/>
    <col min="2" max="2" width="45.85546875" style="59" customWidth="1"/>
    <col min="3" max="3" width="12.85546875" style="59" customWidth="1"/>
    <col min="4" max="4" width="17.85546875" style="59" customWidth="1"/>
    <col min="5" max="5" width="18.7109375" style="59" customWidth="1"/>
    <col min="6" max="6" width="15" style="59" customWidth="1"/>
    <col min="7" max="7" width="14.7109375" style="59" customWidth="1"/>
    <col min="8" max="16384" width="9.140625" style="59"/>
  </cols>
  <sheetData>
    <row r="1" spans="1:7" ht="43.5" customHeight="1" x14ac:dyDescent="0.25">
      <c r="A1" s="196" t="s">
        <v>153</v>
      </c>
      <c r="B1" s="196"/>
      <c r="C1" s="196"/>
      <c r="D1" s="196"/>
      <c r="E1" s="196"/>
      <c r="F1" s="196"/>
      <c r="G1" s="196"/>
    </row>
    <row r="2" spans="1:7" ht="145.5" customHeight="1" x14ac:dyDescent="0.25">
      <c r="A2" s="94" t="s">
        <v>19</v>
      </c>
      <c r="B2" s="94" t="s">
        <v>115</v>
      </c>
      <c r="C2" s="92" t="s">
        <v>141</v>
      </c>
      <c r="D2" s="97" t="s">
        <v>98</v>
      </c>
      <c r="E2" s="97" t="s">
        <v>99</v>
      </c>
      <c r="F2" s="92" t="s">
        <v>31</v>
      </c>
      <c r="G2" s="92" t="s">
        <v>32</v>
      </c>
    </row>
    <row r="3" spans="1:7" ht="33.75" customHeight="1" x14ac:dyDescent="0.25">
      <c r="A3" s="96"/>
      <c r="B3" s="15"/>
      <c r="C3" s="3"/>
      <c r="D3" s="232" t="s">
        <v>87</v>
      </c>
      <c r="E3" s="232" t="s">
        <v>88</v>
      </c>
      <c r="F3" s="3"/>
      <c r="G3" s="3"/>
    </row>
    <row r="4" spans="1:7" ht="23.25" customHeight="1" x14ac:dyDescent="0.25">
      <c r="A4" s="220" t="s">
        <v>189</v>
      </c>
      <c r="B4" s="4" t="s">
        <v>0</v>
      </c>
      <c r="C4" s="14">
        <v>1</v>
      </c>
      <c r="D4" s="153">
        <v>0</v>
      </c>
      <c r="E4" s="153">
        <v>0</v>
      </c>
      <c r="F4" s="27">
        <v>0</v>
      </c>
      <c r="G4" s="14">
        <v>1</v>
      </c>
    </row>
    <row r="5" spans="1:7" ht="20.25" customHeight="1" x14ac:dyDescent="0.25">
      <c r="A5" s="6">
        <v>902</v>
      </c>
      <c r="B5" s="5" t="s">
        <v>1</v>
      </c>
      <c r="C5" s="14">
        <v>1</v>
      </c>
      <c r="D5" s="154">
        <v>15530.66</v>
      </c>
      <c r="E5" s="155">
        <v>11319.35</v>
      </c>
      <c r="F5" s="27">
        <f>E5/D5*100</f>
        <v>72.883895468705134</v>
      </c>
      <c r="G5" s="14">
        <v>1</v>
      </c>
    </row>
    <row r="6" spans="1:7" ht="31.5" x14ac:dyDescent="0.25">
      <c r="A6" s="6">
        <v>905</v>
      </c>
      <c r="B6" s="5" t="s">
        <v>2</v>
      </c>
      <c r="C6" s="14">
        <v>1</v>
      </c>
      <c r="D6" s="153">
        <v>0</v>
      </c>
      <c r="E6" s="153">
        <v>0</v>
      </c>
      <c r="F6" s="52">
        <v>0</v>
      </c>
      <c r="G6" s="14">
        <v>1</v>
      </c>
    </row>
    <row r="7" spans="1:7" ht="31.5" x14ac:dyDescent="0.25">
      <c r="A7" s="6">
        <v>908</v>
      </c>
      <c r="B7" s="5" t="s">
        <v>3</v>
      </c>
      <c r="C7" s="14">
        <v>1</v>
      </c>
      <c r="D7" s="153">
        <v>0</v>
      </c>
      <c r="E7" s="153">
        <v>0</v>
      </c>
      <c r="F7" s="27">
        <v>0</v>
      </c>
      <c r="G7" s="14">
        <v>1</v>
      </c>
    </row>
    <row r="8" spans="1:7" ht="31.5" x14ac:dyDescent="0.25">
      <c r="A8" s="6">
        <v>910</v>
      </c>
      <c r="B8" s="5" t="s">
        <v>4</v>
      </c>
      <c r="C8" s="14">
        <v>1</v>
      </c>
      <c r="D8" s="153">
        <v>0</v>
      </c>
      <c r="E8" s="153">
        <v>0</v>
      </c>
      <c r="F8" s="27">
        <v>1</v>
      </c>
      <c r="G8" s="14">
        <v>1</v>
      </c>
    </row>
    <row r="9" spans="1:7" ht="31.5" x14ac:dyDescent="0.25">
      <c r="A9" s="6">
        <v>918</v>
      </c>
      <c r="B9" s="5" t="s">
        <v>5</v>
      </c>
      <c r="C9" s="14">
        <v>1</v>
      </c>
      <c r="D9" s="153">
        <v>543603.77</v>
      </c>
      <c r="E9" s="153">
        <v>543603.77</v>
      </c>
      <c r="F9" s="27">
        <f>E9/D9*100</f>
        <v>100</v>
      </c>
      <c r="G9" s="14">
        <v>0</v>
      </c>
    </row>
    <row r="10" spans="1:7" ht="31.5" x14ac:dyDescent="0.25">
      <c r="A10" s="6">
        <v>921</v>
      </c>
      <c r="B10" s="5" t="s">
        <v>6</v>
      </c>
      <c r="C10" s="14">
        <v>1</v>
      </c>
      <c r="D10" s="153">
        <v>0</v>
      </c>
      <c r="E10" s="153">
        <v>0</v>
      </c>
      <c r="F10" s="27">
        <v>0</v>
      </c>
      <c r="G10" s="14">
        <v>1</v>
      </c>
    </row>
    <row r="11" spans="1:7" ht="30.75" customHeight="1" x14ac:dyDescent="0.25">
      <c r="A11" s="6">
        <v>922</v>
      </c>
      <c r="B11" s="5" t="s">
        <v>7</v>
      </c>
      <c r="C11" s="14">
        <v>1</v>
      </c>
      <c r="D11" s="153">
        <v>0</v>
      </c>
      <c r="E11" s="153">
        <v>0</v>
      </c>
      <c r="F11" s="27">
        <v>0</v>
      </c>
      <c r="G11" s="14">
        <v>1</v>
      </c>
    </row>
    <row r="12" spans="1:7" ht="31.5" x14ac:dyDescent="0.25">
      <c r="A12" s="6">
        <v>923</v>
      </c>
      <c r="B12" s="5" t="s">
        <v>8</v>
      </c>
      <c r="C12" s="14">
        <v>1</v>
      </c>
      <c r="D12" s="155">
        <v>57417.77</v>
      </c>
      <c r="E12" s="155">
        <v>60576.160000000003</v>
      </c>
      <c r="F12" s="27">
        <f>E12/D12*100</f>
        <v>105.50071867994875</v>
      </c>
      <c r="G12" s="14">
        <v>0</v>
      </c>
    </row>
    <row r="13" spans="1:7" ht="31.5" x14ac:dyDescent="0.25">
      <c r="A13" s="6">
        <v>925</v>
      </c>
      <c r="B13" s="5" t="s">
        <v>9</v>
      </c>
      <c r="C13" s="14">
        <v>1</v>
      </c>
      <c r="D13" s="155">
        <v>0</v>
      </c>
      <c r="E13" s="155">
        <v>0</v>
      </c>
      <c r="F13" s="27">
        <v>0</v>
      </c>
      <c r="G13" s="14">
        <v>1</v>
      </c>
    </row>
    <row r="14" spans="1:7" ht="31.5" x14ac:dyDescent="0.25">
      <c r="A14" s="6">
        <v>926</v>
      </c>
      <c r="B14" s="5" t="s">
        <v>10</v>
      </c>
      <c r="C14" s="14">
        <v>1</v>
      </c>
      <c r="D14" s="155">
        <v>0</v>
      </c>
      <c r="E14" s="155">
        <v>0</v>
      </c>
      <c r="F14" s="27">
        <v>0</v>
      </c>
      <c r="G14" s="14">
        <v>1</v>
      </c>
    </row>
    <row r="15" spans="1:7" ht="31.5" x14ac:dyDescent="0.25">
      <c r="A15" s="6">
        <v>929</v>
      </c>
      <c r="B15" s="5" t="s">
        <v>11</v>
      </c>
      <c r="C15" s="14">
        <v>1</v>
      </c>
      <c r="D15" s="155">
        <v>0</v>
      </c>
      <c r="E15" s="155">
        <v>0</v>
      </c>
      <c r="F15" s="27">
        <v>0</v>
      </c>
      <c r="G15" s="14">
        <v>1</v>
      </c>
    </row>
    <row r="16" spans="1:7" ht="31.5" x14ac:dyDescent="0.25">
      <c r="A16" s="6">
        <v>930</v>
      </c>
      <c r="B16" s="5" t="s">
        <v>12</v>
      </c>
      <c r="C16" s="14">
        <v>1</v>
      </c>
      <c r="D16" s="153">
        <v>0</v>
      </c>
      <c r="E16" s="153">
        <v>0</v>
      </c>
      <c r="F16" s="27">
        <v>0</v>
      </c>
      <c r="G16" s="14">
        <v>1</v>
      </c>
    </row>
    <row r="17" spans="1:7" ht="31.5" x14ac:dyDescent="0.25">
      <c r="A17" s="6">
        <v>934</v>
      </c>
      <c r="B17" s="5" t="s">
        <v>13</v>
      </c>
      <c r="C17" s="14">
        <v>1</v>
      </c>
      <c r="D17" s="153">
        <v>81.525000000000006</v>
      </c>
      <c r="E17" s="153">
        <v>81.525000000000006</v>
      </c>
      <c r="F17" s="27">
        <f>E17/D17*100</f>
        <v>100</v>
      </c>
      <c r="G17" s="14">
        <v>0</v>
      </c>
    </row>
    <row r="18" spans="1:7" ht="31.5" x14ac:dyDescent="0.25">
      <c r="A18" s="6">
        <v>942</v>
      </c>
      <c r="B18" s="5" t="s">
        <v>14</v>
      </c>
      <c r="C18" s="14">
        <v>1</v>
      </c>
      <c r="D18" s="153">
        <v>13.34</v>
      </c>
      <c r="E18" s="153">
        <v>0</v>
      </c>
      <c r="F18" s="27">
        <v>100</v>
      </c>
      <c r="G18" s="14">
        <v>1</v>
      </c>
    </row>
    <row r="19" spans="1:7" ht="31.5" x14ac:dyDescent="0.25">
      <c r="A19" s="6">
        <v>962</v>
      </c>
      <c r="B19" s="5" t="s">
        <v>15</v>
      </c>
      <c r="C19" s="14">
        <v>1</v>
      </c>
      <c r="D19" s="153">
        <v>0</v>
      </c>
      <c r="E19" s="153">
        <v>0</v>
      </c>
      <c r="F19" s="52">
        <v>0</v>
      </c>
      <c r="G19" s="14">
        <v>1</v>
      </c>
    </row>
    <row r="20" spans="1:7" ht="31.5" x14ac:dyDescent="0.25">
      <c r="A20" s="6">
        <v>972</v>
      </c>
      <c r="B20" s="5" t="s">
        <v>16</v>
      </c>
      <c r="C20" s="14">
        <v>1</v>
      </c>
      <c r="D20" s="153">
        <v>0</v>
      </c>
      <c r="E20" s="153">
        <v>0</v>
      </c>
      <c r="F20" s="27">
        <v>0</v>
      </c>
      <c r="G20" s="14">
        <v>1</v>
      </c>
    </row>
    <row r="21" spans="1:7" ht="31.5" x14ac:dyDescent="0.25">
      <c r="A21" s="6">
        <v>982</v>
      </c>
      <c r="B21" s="5" t="s">
        <v>17</v>
      </c>
      <c r="C21" s="14">
        <v>1</v>
      </c>
      <c r="D21" s="153">
        <v>0</v>
      </c>
      <c r="E21" s="153">
        <v>0</v>
      </c>
      <c r="F21" s="27">
        <v>0</v>
      </c>
      <c r="G21" s="14">
        <v>1</v>
      </c>
    </row>
    <row r="22" spans="1:7" ht="31.5" x14ac:dyDescent="0.25">
      <c r="A22" s="6">
        <v>992</v>
      </c>
      <c r="B22" s="5" t="s">
        <v>18</v>
      </c>
      <c r="C22" s="14">
        <v>1</v>
      </c>
      <c r="D22" s="153">
        <v>0</v>
      </c>
      <c r="E22" s="153">
        <v>0</v>
      </c>
      <c r="F22" s="27">
        <v>0</v>
      </c>
      <c r="G22" s="14">
        <v>1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8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view="pageBreakPreview" zoomScaleNormal="100" zoomScaleSheetLayoutView="100" workbookViewId="0">
      <selection activeCell="A3" sqref="A3"/>
    </sheetView>
  </sheetViews>
  <sheetFormatPr defaultColWidth="9.140625" defaultRowHeight="15" x14ac:dyDescent="0.25"/>
  <cols>
    <col min="1" max="1" width="7.42578125" style="59" customWidth="1"/>
    <col min="2" max="2" width="45.85546875" style="59" customWidth="1"/>
    <col min="3" max="3" width="9.140625" style="59" customWidth="1"/>
    <col min="4" max="4" width="26.7109375" style="59" customWidth="1"/>
    <col min="5" max="5" width="20" style="59" customWidth="1"/>
    <col min="6" max="7" width="16.140625" style="59" customWidth="1"/>
    <col min="8" max="16384" width="9.140625" style="59"/>
  </cols>
  <sheetData>
    <row r="1" spans="1:7" ht="46.5" customHeight="1" x14ac:dyDescent="0.25">
      <c r="A1" s="197" t="s">
        <v>130</v>
      </c>
      <c r="B1" s="197"/>
      <c r="C1" s="197"/>
      <c r="D1" s="197"/>
      <c r="E1" s="197"/>
      <c r="F1" s="197"/>
      <c r="G1" s="197"/>
    </row>
    <row r="2" spans="1:7" ht="161.25" customHeight="1" x14ac:dyDescent="0.25">
      <c r="A2" s="95" t="s">
        <v>19</v>
      </c>
      <c r="B2" s="95" t="s">
        <v>115</v>
      </c>
      <c r="C2" s="92" t="s">
        <v>114</v>
      </c>
      <c r="D2" s="84" t="s">
        <v>120</v>
      </c>
      <c r="E2" s="84" t="s">
        <v>119</v>
      </c>
      <c r="F2" s="92" t="s">
        <v>31</v>
      </c>
      <c r="G2" s="92" t="s">
        <v>32</v>
      </c>
    </row>
    <row r="3" spans="1:7" ht="23.25" customHeight="1" x14ac:dyDescent="0.25">
      <c r="A3" s="240" t="s">
        <v>189</v>
      </c>
      <c r="B3" s="7" t="s">
        <v>0</v>
      </c>
      <c r="C3" s="56">
        <v>0</v>
      </c>
      <c r="D3" s="72">
        <v>0</v>
      </c>
      <c r="E3" s="73">
        <v>0</v>
      </c>
      <c r="F3" s="52" t="s">
        <v>59</v>
      </c>
      <c r="G3" s="52">
        <v>0</v>
      </c>
    </row>
    <row r="4" spans="1:7" ht="20.25" customHeight="1" x14ac:dyDescent="0.25">
      <c r="A4" s="6">
        <v>902</v>
      </c>
      <c r="B4" s="7" t="s">
        <v>1</v>
      </c>
      <c r="C4" s="56">
        <v>1</v>
      </c>
      <c r="D4" s="74">
        <v>8</v>
      </c>
      <c r="E4" s="74">
        <v>12</v>
      </c>
      <c r="F4" s="52">
        <f>D4/E4*100</f>
        <v>66.666666666666657</v>
      </c>
      <c r="G4" s="52">
        <v>0</v>
      </c>
    </row>
    <row r="5" spans="1:7" ht="31.5" x14ac:dyDescent="0.25">
      <c r="A5" s="6">
        <v>905</v>
      </c>
      <c r="B5" s="7" t="s">
        <v>2</v>
      </c>
      <c r="C5" s="56">
        <v>0</v>
      </c>
      <c r="D5" s="52" t="s">
        <v>59</v>
      </c>
      <c r="E5" s="74">
        <v>0</v>
      </c>
      <c r="F5" s="52" t="s">
        <v>59</v>
      </c>
      <c r="G5" s="52">
        <v>0</v>
      </c>
    </row>
    <row r="6" spans="1:7" ht="31.5" x14ac:dyDescent="0.25">
      <c r="A6" s="6">
        <v>908</v>
      </c>
      <c r="B6" s="7" t="s">
        <v>3</v>
      </c>
      <c r="C6" s="56">
        <v>0</v>
      </c>
      <c r="D6" s="52" t="s">
        <v>59</v>
      </c>
      <c r="E6" s="74">
        <v>0</v>
      </c>
      <c r="F6" s="52" t="s">
        <v>59</v>
      </c>
      <c r="G6" s="52">
        <v>0</v>
      </c>
    </row>
    <row r="7" spans="1:7" ht="31.5" x14ac:dyDescent="0.25">
      <c r="A7" s="6">
        <v>910</v>
      </c>
      <c r="B7" s="7" t="s">
        <v>4</v>
      </c>
      <c r="C7" s="56">
        <v>0</v>
      </c>
      <c r="D7" s="52" t="s">
        <v>59</v>
      </c>
      <c r="E7" s="74">
        <v>0</v>
      </c>
      <c r="F7" s="52" t="s">
        <v>59</v>
      </c>
      <c r="G7" s="52">
        <v>0</v>
      </c>
    </row>
    <row r="8" spans="1:7" ht="31.5" x14ac:dyDescent="0.25">
      <c r="A8" s="6">
        <v>918</v>
      </c>
      <c r="B8" s="7" t="s">
        <v>5</v>
      </c>
      <c r="C8" s="56">
        <v>1</v>
      </c>
      <c r="D8" s="74">
        <v>0</v>
      </c>
      <c r="E8" s="74">
        <v>1</v>
      </c>
      <c r="F8" s="52">
        <f>D8/E8*100</f>
        <v>0</v>
      </c>
      <c r="G8" s="52">
        <v>0</v>
      </c>
    </row>
    <row r="9" spans="1:7" ht="31.5" x14ac:dyDescent="0.25">
      <c r="A9" s="6">
        <v>921</v>
      </c>
      <c r="B9" s="7" t="s">
        <v>6</v>
      </c>
      <c r="C9" s="56">
        <v>1</v>
      </c>
      <c r="D9" s="74">
        <v>2</v>
      </c>
      <c r="E9" s="74">
        <v>2</v>
      </c>
      <c r="F9" s="52">
        <f>D9/E9*100</f>
        <v>100</v>
      </c>
      <c r="G9" s="52">
        <v>1</v>
      </c>
    </row>
    <row r="10" spans="1:7" ht="35.25" customHeight="1" x14ac:dyDescent="0.25">
      <c r="A10" s="6">
        <v>922</v>
      </c>
      <c r="B10" s="7" t="s">
        <v>7</v>
      </c>
      <c r="C10" s="56">
        <v>0</v>
      </c>
      <c r="D10" s="52" t="s">
        <v>59</v>
      </c>
      <c r="E10" s="74">
        <v>0</v>
      </c>
      <c r="F10" s="52" t="s">
        <v>59</v>
      </c>
      <c r="G10" s="52">
        <v>0</v>
      </c>
    </row>
    <row r="11" spans="1:7" ht="31.5" x14ac:dyDescent="0.25">
      <c r="A11" s="6">
        <v>923</v>
      </c>
      <c r="B11" s="7" t="s">
        <v>8</v>
      </c>
      <c r="C11" s="56">
        <v>1</v>
      </c>
      <c r="D11" s="74">
        <v>1</v>
      </c>
      <c r="E11" s="74">
        <v>3</v>
      </c>
      <c r="F11" s="52">
        <f>D11/E11*100</f>
        <v>33.333333333333329</v>
      </c>
      <c r="G11" s="52">
        <v>0</v>
      </c>
    </row>
    <row r="12" spans="1:7" ht="31.5" x14ac:dyDescent="0.25">
      <c r="A12" s="6">
        <v>925</v>
      </c>
      <c r="B12" s="7" t="s">
        <v>9</v>
      </c>
      <c r="C12" s="56">
        <v>1</v>
      </c>
      <c r="D12" s="74">
        <v>146</v>
      </c>
      <c r="E12" s="74">
        <v>176</v>
      </c>
      <c r="F12" s="52">
        <f>D12/E12*100</f>
        <v>82.954545454545453</v>
      </c>
      <c r="G12" s="52">
        <v>0</v>
      </c>
    </row>
    <row r="13" spans="1:7" ht="31.5" x14ac:dyDescent="0.25">
      <c r="A13" s="6">
        <v>926</v>
      </c>
      <c r="B13" s="7" t="s">
        <v>10</v>
      </c>
      <c r="C13" s="56">
        <v>1</v>
      </c>
      <c r="D13" s="74">
        <v>42</v>
      </c>
      <c r="E13" s="74">
        <v>43</v>
      </c>
      <c r="F13" s="52">
        <f>D13/E13*100</f>
        <v>97.674418604651152</v>
      </c>
      <c r="G13" s="52">
        <v>0</v>
      </c>
    </row>
    <row r="14" spans="1:7" ht="31.5" x14ac:dyDescent="0.25">
      <c r="A14" s="6">
        <v>929</v>
      </c>
      <c r="B14" s="7" t="s">
        <v>11</v>
      </c>
      <c r="C14" s="56">
        <v>1</v>
      </c>
      <c r="D14" s="74">
        <v>19</v>
      </c>
      <c r="E14" s="74">
        <v>19</v>
      </c>
      <c r="F14" s="52">
        <f>D14/E14*100</f>
        <v>100</v>
      </c>
      <c r="G14" s="52">
        <v>1</v>
      </c>
    </row>
    <row r="15" spans="1:7" ht="31.5" x14ac:dyDescent="0.25">
      <c r="A15" s="6">
        <v>930</v>
      </c>
      <c r="B15" s="7" t="s">
        <v>12</v>
      </c>
      <c r="C15" s="56">
        <v>0</v>
      </c>
      <c r="D15" s="52" t="s">
        <v>59</v>
      </c>
      <c r="E15" s="74">
        <v>0</v>
      </c>
      <c r="F15" s="52" t="s">
        <v>59</v>
      </c>
      <c r="G15" s="52">
        <v>0</v>
      </c>
    </row>
    <row r="16" spans="1:7" ht="31.5" x14ac:dyDescent="0.25">
      <c r="A16" s="6">
        <v>934</v>
      </c>
      <c r="B16" s="7" t="s">
        <v>13</v>
      </c>
      <c r="C16" s="56">
        <v>1</v>
      </c>
      <c r="D16" s="74">
        <v>2</v>
      </c>
      <c r="E16" s="74">
        <v>2</v>
      </c>
      <c r="F16" s="52">
        <f t="shared" ref="F16:F21" si="0">D16/E16*100</f>
        <v>100</v>
      </c>
      <c r="G16" s="52">
        <v>1</v>
      </c>
    </row>
    <row r="17" spans="1:7" ht="31.5" x14ac:dyDescent="0.25">
      <c r="A17" s="6">
        <v>942</v>
      </c>
      <c r="B17" s="7" t="s">
        <v>14</v>
      </c>
      <c r="C17" s="56">
        <v>1</v>
      </c>
      <c r="D17" s="74">
        <v>2</v>
      </c>
      <c r="E17" s="74">
        <v>2</v>
      </c>
      <c r="F17" s="52">
        <f t="shared" si="0"/>
        <v>100</v>
      </c>
      <c r="G17" s="52">
        <v>0</v>
      </c>
    </row>
    <row r="18" spans="1:7" ht="31.5" x14ac:dyDescent="0.25">
      <c r="A18" s="6">
        <v>962</v>
      </c>
      <c r="B18" s="7" t="s">
        <v>15</v>
      </c>
      <c r="C18" s="56">
        <v>1</v>
      </c>
      <c r="D18" s="74">
        <v>1</v>
      </c>
      <c r="E18" s="74">
        <v>1</v>
      </c>
      <c r="F18" s="52">
        <f t="shared" si="0"/>
        <v>100</v>
      </c>
      <c r="G18" s="52">
        <v>1</v>
      </c>
    </row>
    <row r="19" spans="1:7" ht="31.5" x14ac:dyDescent="0.25">
      <c r="A19" s="6">
        <v>972</v>
      </c>
      <c r="B19" s="7" t="s">
        <v>16</v>
      </c>
      <c r="C19" s="56">
        <v>1</v>
      </c>
      <c r="D19" s="75">
        <v>1</v>
      </c>
      <c r="E19" s="75">
        <v>1</v>
      </c>
      <c r="F19" s="52">
        <f t="shared" si="0"/>
        <v>100</v>
      </c>
      <c r="G19" s="52">
        <v>1</v>
      </c>
    </row>
    <row r="20" spans="1:7" ht="31.5" x14ac:dyDescent="0.25">
      <c r="A20" s="6">
        <v>982</v>
      </c>
      <c r="B20" s="7" t="s">
        <v>17</v>
      </c>
      <c r="C20" s="56">
        <v>1</v>
      </c>
      <c r="D20" s="75">
        <v>1</v>
      </c>
      <c r="E20" s="75">
        <v>1</v>
      </c>
      <c r="F20" s="52">
        <f t="shared" si="0"/>
        <v>100</v>
      </c>
      <c r="G20" s="52">
        <v>1</v>
      </c>
    </row>
    <row r="21" spans="1:7" ht="31.5" x14ac:dyDescent="0.25">
      <c r="A21" s="6">
        <v>992</v>
      </c>
      <c r="B21" s="7" t="s">
        <v>18</v>
      </c>
      <c r="C21" s="56">
        <v>1</v>
      </c>
      <c r="D21" s="75">
        <v>1</v>
      </c>
      <c r="E21" s="75">
        <v>1</v>
      </c>
      <c r="F21" s="52">
        <f t="shared" si="0"/>
        <v>100</v>
      </c>
      <c r="G21" s="52">
        <v>1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4" orientation="portrait" r:id="rId1"/>
  <rowBreaks count="1" manualBreakCount="1">
    <brk id="3" max="16383" man="1"/>
  </rowBreaks>
  <colBreaks count="1" manualBreakCount="1">
    <brk id="6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view="pageBreakPreview" topLeftCell="A7" zoomScaleNormal="100" zoomScaleSheetLayoutView="100" workbookViewId="0">
      <selection activeCell="A3" sqref="A3"/>
    </sheetView>
  </sheetViews>
  <sheetFormatPr defaultColWidth="9.140625" defaultRowHeight="15" x14ac:dyDescent="0.25"/>
  <cols>
    <col min="1" max="1" width="7.42578125" style="59" customWidth="1"/>
    <col min="2" max="2" width="45.85546875" style="59" customWidth="1"/>
    <col min="3" max="3" width="9.140625" style="59" customWidth="1"/>
    <col min="4" max="4" width="25.42578125" style="59" customWidth="1"/>
    <col min="5" max="5" width="20" style="59" customWidth="1"/>
    <col min="6" max="7" width="16.140625" style="59" customWidth="1"/>
    <col min="8" max="16384" width="9.140625" style="59"/>
  </cols>
  <sheetData>
    <row r="1" spans="1:7" ht="46.5" customHeight="1" x14ac:dyDescent="0.25">
      <c r="A1" s="197" t="s">
        <v>131</v>
      </c>
      <c r="B1" s="197"/>
      <c r="C1" s="197"/>
      <c r="D1" s="197"/>
      <c r="E1" s="197"/>
      <c r="F1" s="197"/>
      <c r="G1" s="197"/>
    </row>
    <row r="2" spans="1:7" ht="161.25" customHeight="1" x14ac:dyDescent="0.25">
      <c r="A2" s="182" t="s">
        <v>19</v>
      </c>
      <c r="B2" s="182" t="s">
        <v>115</v>
      </c>
      <c r="C2" s="181" t="s">
        <v>114</v>
      </c>
      <c r="D2" s="183" t="s">
        <v>118</v>
      </c>
      <c r="E2" s="183" t="s">
        <v>119</v>
      </c>
      <c r="F2" s="181" t="s">
        <v>31</v>
      </c>
      <c r="G2" s="181" t="s">
        <v>32</v>
      </c>
    </row>
    <row r="3" spans="1:7" ht="23.25" customHeight="1" x14ac:dyDescent="0.25">
      <c r="A3" s="281" t="s">
        <v>189</v>
      </c>
      <c r="B3" s="144" t="s">
        <v>0</v>
      </c>
      <c r="C3" s="184">
        <v>0</v>
      </c>
      <c r="D3" s="52" t="s">
        <v>59</v>
      </c>
      <c r="E3" s="73">
        <v>0</v>
      </c>
      <c r="F3" s="52" t="s">
        <v>59</v>
      </c>
      <c r="G3" s="52">
        <v>0</v>
      </c>
    </row>
    <row r="4" spans="1:7" ht="20.25" customHeight="1" x14ac:dyDescent="0.25">
      <c r="A4" s="143">
        <v>902</v>
      </c>
      <c r="B4" s="144" t="s">
        <v>1</v>
      </c>
      <c r="C4" s="184">
        <v>1</v>
      </c>
      <c r="D4" s="61">
        <v>7</v>
      </c>
      <c r="E4" s="74">
        <v>12</v>
      </c>
      <c r="F4" s="52">
        <f>D4/E4*100</f>
        <v>58.333333333333336</v>
      </c>
      <c r="G4" s="58">
        <v>0</v>
      </c>
    </row>
    <row r="5" spans="1:7" ht="31.5" x14ac:dyDescent="0.25">
      <c r="A5" s="143">
        <v>905</v>
      </c>
      <c r="B5" s="144" t="s">
        <v>2</v>
      </c>
      <c r="C5" s="184">
        <v>0</v>
      </c>
      <c r="D5" s="52" t="s">
        <v>59</v>
      </c>
      <c r="E5" s="74">
        <v>0</v>
      </c>
      <c r="F5" s="52" t="s">
        <v>59</v>
      </c>
      <c r="G5" s="52">
        <v>0</v>
      </c>
    </row>
    <row r="6" spans="1:7" ht="31.5" x14ac:dyDescent="0.25">
      <c r="A6" s="143">
        <v>908</v>
      </c>
      <c r="B6" s="144" t="s">
        <v>3</v>
      </c>
      <c r="C6" s="184">
        <v>0</v>
      </c>
      <c r="D6" s="52" t="s">
        <v>59</v>
      </c>
      <c r="E6" s="74">
        <v>0</v>
      </c>
      <c r="F6" s="52" t="s">
        <v>59</v>
      </c>
      <c r="G6" s="52">
        <v>0</v>
      </c>
    </row>
    <row r="7" spans="1:7" ht="31.5" x14ac:dyDescent="0.25">
      <c r="A7" s="143">
        <v>910</v>
      </c>
      <c r="B7" s="144" t="s">
        <v>4</v>
      </c>
      <c r="C7" s="184">
        <v>0</v>
      </c>
      <c r="D7" s="52" t="s">
        <v>59</v>
      </c>
      <c r="E7" s="74">
        <v>0</v>
      </c>
      <c r="F7" s="52" t="s">
        <v>59</v>
      </c>
      <c r="G7" s="52">
        <v>0</v>
      </c>
    </row>
    <row r="8" spans="1:7" ht="31.5" x14ac:dyDescent="0.25">
      <c r="A8" s="143">
        <v>918</v>
      </c>
      <c r="B8" s="144" t="s">
        <v>5</v>
      </c>
      <c r="C8" s="184">
        <v>1</v>
      </c>
      <c r="D8" s="61">
        <v>0</v>
      </c>
      <c r="E8" s="74">
        <v>1</v>
      </c>
      <c r="F8" s="52">
        <f>D8/E8*100</f>
        <v>0</v>
      </c>
      <c r="G8" s="58">
        <v>0</v>
      </c>
    </row>
    <row r="9" spans="1:7" ht="31.5" x14ac:dyDescent="0.25">
      <c r="A9" s="143">
        <v>921</v>
      </c>
      <c r="B9" s="144" t="s">
        <v>6</v>
      </c>
      <c r="C9" s="184">
        <v>1</v>
      </c>
      <c r="D9" s="61">
        <v>2</v>
      </c>
      <c r="E9" s="74">
        <v>2</v>
      </c>
      <c r="F9" s="52">
        <f>D9/E9*100</f>
        <v>100</v>
      </c>
      <c r="G9" s="58">
        <v>1</v>
      </c>
    </row>
    <row r="10" spans="1:7" ht="35.25" customHeight="1" x14ac:dyDescent="0.25">
      <c r="A10" s="143">
        <v>922</v>
      </c>
      <c r="B10" s="144" t="s">
        <v>7</v>
      </c>
      <c r="C10" s="184">
        <v>0</v>
      </c>
      <c r="D10" s="52" t="s">
        <v>59</v>
      </c>
      <c r="E10" s="74">
        <v>0</v>
      </c>
      <c r="F10" s="52" t="s">
        <v>59</v>
      </c>
      <c r="G10" s="52">
        <v>0</v>
      </c>
    </row>
    <row r="11" spans="1:7" ht="31.5" x14ac:dyDescent="0.25">
      <c r="A11" s="143">
        <v>923</v>
      </c>
      <c r="B11" s="144" t="s">
        <v>8</v>
      </c>
      <c r="C11" s="184">
        <v>1</v>
      </c>
      <c r="D11" s="61">
        <v>2</v>
      </c>
      <c r="E11" s="74">
        <v>3</v>
      </c>
      <c r="F11" s="52">
        <f>D11/E11*100</f>
        <v>66.666666666666657</v>
      </c>
      <c r="G11" s="58">
        <v>0</v>
      </c>
    </row>
    <row r="12" spans="1:7" ht="31.5" x14ac:dyDescent="0.25">
      <c r="A12" s="143">
        <v>925</v>
      </c>
      <c r="B12" s="144" t="s">
        <v>9</v>
      </c>
      <c r="C12" s="184">
        <v>1</v>
      </c>
      <c r="D12" s="61">
        <v>147</v>
      </c>
      <c r="E12" s="74">
        <v>176</v>
      </c>
      <c r="F12" s="52">
        <f t="shared" ref="F12:F14" si="0">D12/E12*100</f>
        <v>83.522727272727266</v>
      </c>
      <c r="G12" s="58">
        <v>0</v>
      </c>
    </row>
    <row r="13" spans="1:7" ht="31.5" x14ac:dyDescent="0.25">
      <c r="A13" s="143">
        <v>926</v>
      </c>
      <c r="B13" s="144" t="s">
        <v>10</v>
      </c>
      <c r="C13" s="184">
        <v>1</v>
      </c>
      <c r="D13" s="61">
        <v>42</v>
      </c>
      <c r="E13" s="74">
        <v>43</v>
      </c>
      <c r="F13" s="52">
        <f t="shared" si="0"/>
        <v>97.674418604651152</v>
      </c>
      <c r="G13" s="58">
        <v>0</v>
      </c>
    </row>
    <row r="14" spans="1:7" ht="31.5" x14ac:dyDescent="0.25">
      <c r="A14" s="143">
        <v>929</v>
      </c>
      <c r="B14" s="144" t="s">
        <v>11</v>
      </c>
      <c r="C14" s="184">
        <v>1</v>
      </c>
      <c r="D14" s="61">
        <v>19</v>
      </c>
      <c r="E14" s="74">
        <v>19</v>
      </c>
      <c r="F14" s="52">
        <f t="shared" si="0"/>
        <v>100</v>
      </c>
      <c r="G14" s="58">
        <v>1</v>
      </c>
    </row>
    <row r="15" spans="1:7" ht="31.5" x14ac:dyDescent="0.25">
      <c r="A15" s="143">
        <v>930</v>
      </c>
      <c r="B15" s="144" t="s">
        <v>12</v>
      </c>
      <c r="C15" s="184">
        <v>0</v>
      </c>
      <c r="D15" s="52" t="s">
        <v>59</v>
      </c>
      <c r="E15" s="74">
        <v>0</v>
      </c>
      <c r="F15" s="52" t="s">
        <v>59</v>
      </c>
      <c r="G15" s="52">
        <v>0</v>
      </c>
    </row>
    <row r="16" spans="1:7" ht="31.5" x14ac:dyDescent="0.25">
      <c r="A16" s="143">
        <v>934</v>
      </c>
      <c r="B16" s="144" t="s">
        <v>13</v>
      </c>
      <c r="C16" s="184">
        <v>1</v>
      </c>
      <c r="D16" s="61">
        <v>2</v>
      </c>
      <c r="E16" s="74">
        <v>2</v>
      </c>
      <c r="F16" s="52">
        <f>D16/E16*100</f>
        <v>100</v>
      </c>
      <c r="G16" s="58">
        <v>1</v>
      </c>
    </row>
    <row r="17" spans="1:7" ht="31.5" x14ac:dyDescent="0.25">
      <c r="A17" s="143">
        <v>942</v>
      </c>
      <c r="B17" s="144" t="s">
        <v>14</v>
      </c>
      <c r="C17" s="184">
        <v>1</v>
      </c>
      <c r="D17" s="61">
        <v>2</v>
      </c>
      <c r="E17" s="74">
        <v>2</v>
      </c>
      <c r="F17" s="52">
        <f t="shared" ref="F17:F21" si="1">D17/E17*100</f>
        <v>100</v>
      </c>
      <c r="G17" s="58">
        <v>1</v>
      </c>
    </row>
    <row r="18" spans="1:7" ht="31.5" x14ac:dyDescent="0.25">
      <c r="A18" s="143">
        <v>962</v>
      </c>
      <c r="B18" s="144" t="s">
        <v>15</v>
      </c>
      <c r="C18" s="184">
        <v>1</v>
      </c>
      <c r="D18" s="61">
        <v>1</v>
      </c>
      <c r="E18" s="74">
        <v>1</v>
      </c>
      <c r="F18" s="52">
        <f t="shared" si="1"/>
        <v>100</v>
      </c>
      <c r="G18" s="58">
        <v>1</v>
      </c>
    </row>
    <row r="19" spans="1:7" ht="31.5" x14ac:dyDescent="0.25">
      <c r="A19" s="143">
        <v>972</v>
      </c>
      <c r="B19" s="144" t="s">
        <v>16</v>
      </c>
      <c r="C19" s="184">
        <v>1</v>
      </c>
      <c r="D19" s="62">
        <v>1</v>
      </c>
      <c r="E19" s="75">
        <v>1</v>
      </c>
      <c r="F19" s="52">
        <f t="shared" si="1"/>
        <v>100</v>
      </c>
      <c r="G19" s="58">
        <v>1</v>
      </c>
    </row>
    <row r="20" spans="1:7" ht="31.5" x14ac:dyDescent="0.25">
      <c r="A20" s="143">
        <v>982</v>
      </c>
      <c r="B20" s="144" t="s">
        <v>17</v>
      </c>
      <c r="C20" s="184">
        <v>1</v>
      </c>
      <c r="D20" s="62">
        <v>1</v>
      </c>
      <c r="E20" s="75">
        <v>1</v>
      </c>
      <c r="F20" s="52">
        <f t="shared" si="1"/>
        <v>100</v>
      </c>
      <c r="G20" s="58">
        <v>1</v>
      </c>
    </row>
    <row r="21" spans="1:7" ht="31.5" x14ac:dyDescent="0.25">
      <c r="A21" s="143">
        <v>992</v>
      </c>
      <c r="B21" s="144" t="s">
        <v>18</v>
      </c>
      <c r="C21" s="184">
        <v>1</v>
      </c>
      <c r="D21" s="62">
        <v>1</v>
      </c>
      <c r="E21" s="75">
        <v>1</v>
      </c>
      <c r="F21" s="52">
        <f t="shared" si="1"/>
        <v>100</v>
      </c>
      <c r="G21" s="58">
        <v>1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4" orientation="portrait" r:id="rId1"/>
  <rowBreaks count="1" manualBreakCount="1">
    <brk id="3" max="16383" man="1"/>
  </rowBreaks>
  <colBreaks count="1" manualBreakCount="1">
    <brk id="6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view="pageBreakPreview" topLeftCell="A10" zoomScaleNormal="100" zoomScaleSheetLayoutView="100" workbookViewId="0">
      <selection activeCell="A4" sqref="A4"/>
    </sheetView>
  </sheetViews>
  <sheetFormatPr defaultColWidth="9.140625" defaultRowHeight="15" x14ac:dyDescent="0.25"/>
  <cols>
    <col min="1" max="1" width="7.42578125" style="55" customWidth="1"/>
    <col min="2" max="2" width="45.85546875" style="55" customWidth="1"/>
    <col min="3" max="3" width="9.140625" style="55" customWidth="1"/>
    <col min="4" max="4" width="15.85546875" style="55" customWidth="1"/>
    <col min="5" max="5" width="13.140625" style="55" customWidth="1"/>
    <col min="6" max="6" width="15.7109375" style="55" customWidth="1"/>
    <col min="7" max="7" width="14.85546875" style="55" customWidth="1"/>
    <col min="8" max="8" width="15.85546875" style="55" customWidth="1"/>
    <col min="9" max="9" width="15.140625" style="55" customWidth="1"/>
    <col min="10" max="10" width="13.5703125" style="59" customWidth="1"/>
    <col min="11" max="11" width="16.140625" style="55" customWidth="1"/>
    <col min="12" max="12" width="18.28515625" style="55" customWidth="1"/>
    <col min="13" max="16384" width="9.140625" style="55"/>
  </cols>
  <sheetData>
    <row r="1" spans="1:12" ht="18" customHeight="1" x14ac:dyDescent="0.25">
      <c r="A1" s="212" t="s">
        <v>132</v>
      </c>
      <c r="B1" s="212"/>
      <c r="C1" s="212"/>
      <c r="D1" s="219"/>
      <c r="E1" s="219"/>
      <c r="F1" s="219"/>
      <c r="G1" s="219"/>
      <c r="H1" s="219"/>
      <c r="I1" s="219"/>
      <c r="J1" s="219"/>
      <c r="K1" s="212"/>
      <c r="L1" s="212"/>
    </row>
    <row r="2" spans="1:12" ht="105.75" customHeight="1" x14ac:dyDescent="0.25">
      <c r="A2" s="33" t="s">
        <v>19</v>
      </c>
      <c r="B2" s="33" t="s">
        <v>115</v>
      </c>
      <c r="C2" s="111" t="s">
        <v>114</v>
      </c>
      <c r="D2" s="187" t="s">
        <v>116</v>
      </c>
      <c r="E2" s="187"/>
      <c r="F2" s="187"/>
      <c r="G2" s="187" t="s">
        <v>117</v>
      </c>
      <c r="H2" s="187"/>
      <c r="I2" s="187"/>
      <c r="J2" s="112" t="s">
        <v>78</v>
      </c>
      <c r="K2" s="92" t="s">
        <v>31</v>
      </c>
      <c r="L2" s="92" t="s">
        <v>32</v>
      </c>
    </row>
    <row r="3" spans="1:12" ht="66.75" customHeight="1" x14ac:dyDescent="0.25">
      <c r="A3" s="33"/>
      <c r="B3" s="33"/>
      <c r="C3" s="31"/>
      <c r="D3" s="54" t="s">
        <v>75</v>
      </c>
      <c r="E3" s="54" t="s">
        <v>76</v>
      </c>
      <c r="F3" s="54" t="s">
        <v>21</v>
      </c>
      <c r="G3" s="54" t="s">
        <v>75</v>
      </c>
      <c r="H3" s="54" t="s">
        <v>77</v>
      </c>
      <c r="I3" s="54" t="s">
        <v>21</v>
      </c>
      <c r="J3" s="71"/>
      <c r="K3" s="53"/>
      <c r="L3" s="32"/>
    </row>
    <row r="4" spans="1:12" ht="23.25" customHeight="1" x14ac:dyDescent="0.25">
      <c r="A4" s="240" t="s">
        <v>189</v>
      </c>
      <c r="B4" s="7" t="s">
        <v>0</v>
      </c>
      <c r="C4" s="56">
        <v>1</v>
      </c>
      <c r="D4" s="64">
        <v>603.29</v>
      </c>
      <c r="E4" s="57">
        <v>0</v>
      </c>
      <c r="F4" s="57">
        <f t="shared" ref="F4:F22" si="0">E4+D4</f>
        <v>603.29</v>
      </c>
      <c r="G4" s="64">
        <v>336.56</v>
      </c>
      <c r="H4" s="57">
        <v>0</v>
      </c>
      <c r="I4" s="63">
        <f t="shared" ref="I4:I22" si="1">H4+G4</f>
        <v>336.56</v>
      </c>
      <c r="J4" s="176">
        <v>8.39</v>
      </c>
      <c r="K4" s="67">
        <f>(I4-F4)/F4*100</f>
        <v>-44.212567753485054</v>
      </c>
      <c r="L4" s="78">
        <f>IF(K4&lt;J4,1,IF(AND((K4&gt;J4),(K4&lt;2*J4)),(1-((K4-J4)/J4)),IF(K4&gt;(2*J4),0)))</f>
        <v>1</v>
      </c>
    </row>
    <row r="5" spans="1:12" ht="20.25" customHeight="1" x14ac:dyDescent="0.25">
      <c r="A5" s="6">
        <v>902</v>
      </c>
      <c r="B5" s="7" t="s">
        <v>1</v>
      </c>
      <c r="C5" s="56">
        <v>1</v>
      </c>
      <c r="D5" s="65">
        <v>55804.4</v>
      </c>
      <c r="E5" s="66">
        <v>1.1000000000000001</v>
      </c>
      <c r="F5" s="57">
        <f t="shared" si="0"/>
        <v>55805.5</v>
      </c>
      <c r="G5" s="65">
        <v>54694.59</v>
      </c>
      <c r="H5" s="66">
        <v>3.1</v>
      </c>
      <c r="I5" s="63">
        <f t="shared" si="1"/>
        <v>54697.689999999995</v>
      </c>
      <c r="J5" s="176">
        <v>8.39</v>
      </c>
      <c r="K5" s="67">
        <f t="shared" ref="K5:K22" si="2">(I5-F5)/F5*100</f>
        <v>-1.9851269140138608</v>
      </c>
      <c r="L5" s="78">
        <f t="shared" ref="L5:L22" si="3">IF(K5&lt;J5,1,IF(AND((K5&gt;J5),(K5&lt;2*J5)),(1-((K5-J5)/J5)),IF(K5&gt;(2*J5),0)))</f>
        <v>1</v>
      </c>
    </row>
    <row r="6" spans="1:12" ht="31.5" x14ac:dyDescent="0.25">
      <c r="A6" s="6">
        <v>905</v>
      </c>
      <c r="B6" s="7" t="s">
        <v>2</v>
      </c>
      <c r="C6" s="56">
        <v>1</v>
      </c>
      <c r="D6" s="65">
        <v>1357.53</v>
      </c>
      <c r="E6" s="67">
        <v>0</v>
      </c>
      <c r="F6" s="57">
        <f t="shared" si="0"/>
        <v>1357.53</v>
      </c>
      <c r="G6" s="65">
        <v>1297.68</v>
      </c>
      <c r="H6" s="67">
        <v>0</v>
      </c>
      <c r="I6" s="63">
        <f t="shared" si="1"/>
        <v>1297.68</v>
      </c>
      <c r="J6" s="176">
        <v>8.39</v>
      </c>
      <c r="K6" s="67">
        <f t="shared" si="2"/>
        <v>-4.4087423482353918</v>
      </c>
      <c r="L6" s="78">
        <f t="shared" si="3"/>
        <v>1</v>
      </c>
    </row>
    <row r="7" spans="1:12" ht="31.5" x14ac:dyDescent="0.25">
      <c r="A7" s="6">
        <v>908</v>
      </c>
      <c r="B7" s="7" t="s">
        <v>3</v>
      </c>
      <c r="C7" s="56">
        <v>1</v>
      </c>
      <c r="D7" s="65">
        <v>227.34</v>
      </c>
      <c r="E7" s="67">
        <v>0</v>
      </c>
      <c r="F7" s="57">
        <f t="shared" si="0"/>
        <v>227.34</v>
      </c>
      <c r="G7" s="65">
        <v>181.63</v>
      </c>
      <c r="H7" s="67">
        <v>0</v>
      </c>
      <c r="I7" s="63">
        <f t="shared" si="1"/>
        <v>181.63</v>
      </c>
      <c r="J7" s="176">
        <v>8.39</v>
      </c>
      <c r="K7" s="67">
        <f t="shared" si="2"/>
        <v>-20.106448491246596</v>
      </c>
      <c r="L7" s="78">
        <f t="shared" si="3"/>
        <v>1</v>
      </c>
    </row>
    <row r="8" spans="1:12" ht="31.5" x14ac:dyDescent="0.25">
      <c r="A8" s="6">
        <v>910</v>
      </c>
      <c r="B8" s="7" t="s">
        <v>4</v>
      </c>
      <c r="C8" s="56">
        <v>1</v>
      </c>
      <c r="D8" s="65">
        <v>262.06</v>
      </c>
      <c r="E8" s="67">
        <v>0</v>
      </c>
      <c r="F8" s="57">
        <f t="shared" si="0"/>
        <v>262.06</v>
      </c>
      <c r="G8" s="65">
        <v>19.16</v>
      </c>
      <c r="H8" s="67">
        <v>0</v>
      </c>
      <c r="I8" s="63">
        <f t="shared" si="1"/>
        <v>19.16</v>
      </c>
      <c r="J8" s="176">
        <v>8.39</v>
      </c>
      <c r="K8" s="67">
        <f t="shared" si="2"/>
        <v>-92.688697244905754</v>
      </c>
      <c r="L8" s="78">
        <f t="shared" si="3"/>
        <v>1</v>
      </c>
    </row>
    <row r="9" spans="1:12" ht="31.5" x14ac:dyDescent="0.25">
      <c r="A9" s="6">
        <v>918</v>
      </c>
      <c r="B9" s="7" t="s">
        <v>5</v>
      </c>
      <c r="C9" s="56">
        <v>1</v>
      </c>
      <c r="D9" s="65">
        <v>315.47000000000003</v>
      </c>
      <c r="E9" s="57">
        <v>0</v>
      </c>
      <c r="F9" s="57">
        <f t="shared" si="0"/>
        <v>315.47000000000003</v>
      </c>
      <c r="G9" s="65">
        <v>1117.5</v>
      </c>
      <c r="H9" s="57">
        <v>0</v>
      </c>
      <c r="I9" s="63">
        <f t="shared" si="1"/>
        <v>1117.5</v>
      </c>
      <c r="J9" s="176">
        <v>8.39</v>
      </c>
      <c r="K9" s="67">
        <f t="shared" si="2"/>
        <v>254.23336608869303</v>
      </c>
      <c r="L9" s="78">
        <f t="shared" si="3"/>
        <v>0</v>
      </c>
    </row>
    <row r="10" spans="1:12" ht="31.5" x14ac:dyDescent="0.25">
      <c r="A10" s="6">
        <v>921</v>
      </c>
      <c r="B10" s="7" t="s">
        <v>6</v>
      </c>
      <c r="C10" s="56">
        <v>1</v>
      </c>
      <c r="D10" s="64">
        <v>1089.28</v>
      </c>
      <c r="E10" s="57">
        <v>0</v>
      </c>
      <c r="F10" s="57">
        <f t="shared" si="0"/>
        <v>1089.28</v>
      </c>
      <c r="G10" s="64">
        <v>1392.06</v>
      </c>
      <c r="H10" s="57">
        <v>0</v>
      </c>
      <c r="I10" s="63">
        <f t="shared" si="1"/>
        <v>1392.06</v>
      </c>
      <c r="J10" s="176">
        <v>8.39</v>
      </c>
      <c r="K10" s="67">
        <f t="shared" si="2"/>
        <v>27.796342538190359</v>
      </c>
      <c r="L10" s="78">
        <f t="shared" si="3"/>
        <v>0</v>
      </c>
    </row>
    <row r="11" spans="1:12" ht="35.25" customHeight="1" x14ac:dyDescent="0.25">
      <c r="A11" s="6">
        <v>922</v>
      </c>
      <c r="B11" s="7" t="s">
        <v>7</v>
      </c>
      <c r="C11" s="56">
        <v>1</v>
      </c>
      <c r="D11" s="67">
        <v>55.9</v>
      </c>
      <c r="E11" s="67">
        <v>0</v>
      </c>
      <c r="F11" s="57">
        <f t="shared" si="0"/>
        <v>55.9</v>
      </c>
      <c r="G11" s="67">
        <v>16.25</v>
      </c>
      <c r="H11" s="67">
        <v>0</v>
      </c>
      <c r="I11" s="63">
        <f t="shared" si="1"/>
        <v>16.25</v>
      </c>
      <c r="J11" s="176">
        <v>8.39</v>
      </c>
      <c r="K11" s="67">
        <v>100</v>
      </c>
      <c r="L11" s="78">
        <f t="shared" si="3"/>
        <v>0</v>
      </c>
    </row>
    <row r="12" spans="1:12" ht="31.5" x14ac:dyDescent="0.25">
      <c r="A12" s="6">
        <v>923</v>
      </c>
      <c r="B12" s="7" t="s">
        <v>8</v>
      </c>
      <c r="C12" s="56">
        <v>1</v>
      </c>
      <c r="D12" s="65">
        <v>489.37</v>
      </c>
      <c r="E12" s="65">
        <v>11434.7</v>
      </c>
      <c r="F12" s="57">
        <f t="shared" si="0"/>
        <v>11924.070000000002</v>
      </c>
      <c r="G12" s="65">
        <v>427.71</v>
      </c>
      <c r="H12" s="65">
        <v>12832.43</v>
      </c>
      <c r="I12" s="63">
        <f t="shared" si="1"/>
        <v>13260.14</v>
      </c>
      <c r="J12" s="176">
        <v>8.39</v>
      </c>
      <c r="K12" s="67">
        <f t="shared" si="2"/>
        <v>11.204815134429753</v>
      </c>
      <c r="L12" s="78">
        <f t="shared" si="3"/>
        <v>0.66450355966272323</v>
      </c>
    </row>
    <row r="13" spans="1:12" ht="31.5" x14ac:dyDescent="0.25">
      <c r="A13" s="6">
        <v>925</v>
      </c>
      <c r="B13" s="7" t="s">
        <v>9</v>
      </c>
      <c r="C13" s="56">
        <v>1</v>
      </c>
      <c r="D13" s="65">
        <v>11478.48</v>
      </c>
      <c r="E13" s="64">
        <v>195315.52</v>
      </c>
      <c r="F13" s="57">
        <f t="shared" si="0"/>
        <v>206794</v>
      </c>
      <c r="G13" s="65">
        <v>12555.87</v>
      </c>
      <c r="H13" s="64">
        <v>218347.58</v>
      </c>
      <c r="I13" s="63">
        <f t="shared" si="1"/>
        <v>230903.44999999998</v>
      </c>
      <c r="J13" s="176">
        <v>8.39</v>
      </c>
      <c r="K13" s="67">
        <f t="shared" si="2"/>
        <v>11.658679652214273</v>
      </c>
      <c r="L13" s="78">
        <f t="shared" si="3"/>
        <v>0.61040766958113557</v>
      </c>
    </row>
    <row r="14" spans="1:12" ht="31.5" x14ac:dyDescent="0.25">
      <c r="A14" s="6">
        <v>926</v>
      </c>
      <c r="B14" s="7" t="s">
        <v>10</v>
      </c>
      <c r="C14" s="56">
        <v>1</v>
      </c>
      <c r="D14" s="65">
        <v>2859.78</v>
      </c>
      <c r="E14" s="65">
        <v>17139.87</v>
      </c>
      <c r="F14" s="57">
        <f t="shared" si="0"/>
        <v>19999.649999999998</v>
      </c>
      <c r="G14" s="65">
        <v>3765.68</v>
      </c>
      <c r="H14" s="65">
        <v>19274.87</v>
      </c>
      <c r="I14" s="63">
        <f t="shared" si="1"/>
        <v>23040.55</v>
      </c>
      <c r="J14" s="176">
        <v>8.39</v>
      </c>
      <c r="K14" s="67">
        <f t="shared" si="2"/>
        <v>15.204766083406469</v>
      </c>
      <c r="L14" s="78">
        <f t="shared" si="3"/>
        <v>0.18775136073820409</v>
      </c>
    </row>
    <row r="15" spans="1:12" ht="31.5" x14ac:dyDescent="0.25">
      <c r="A15" s="6">
        <v>929</v>
      </c>
      <c r="B15" s="7" t="s">
        <v>11</v>
      </c>
      <c r="C15" s="56">
        <v>1</v>
      </c>
      <c r="D15" s="65">
        <v>2005.75</v>
      </c>
      <c r="E15" s="64">
        <v>26184.76</v>
      </c>
      <c r="F15" s="57">
        <f t="shared" si="0"/>
        <v>28190.51</v>
      </c>
      <c r="G15" s="65">
        <v>405.42</v>
      </c>
      <c r="H15" s="64">
        <v>31741.200000000001</v>
      </c>
      <c r="I15" s="63">
        <f t="shared" si="1"/>
        <v>32146.62</v>
      </c>
      <c r="J15" s="176">
        <v>8.39</v>
      </c>
      <c r="K15" s="67">
        <f t="shared" si="2"/>
        <v>14.033481480115121</v>
      </c>
      <c r="L15" s="78">
        <f t="shared" si="3"/>
        <v>0.32735620022465794</v>
      </c>
    </row>
    <row r="16" spans="1:12" ht="31.5" x14ac:dyDescent="0.25">
      <c r="A16" s="6">
        <v>930</v>
      </c>
      <c r="B16" s="7" t="s">
        <v>12</v>
      </c>
      <c r="C16" s="56">
        <v>1</v>
      </c>
      <c r="D16" s="65">
        <v>563.38</v>
      </c>
      <c r="E16" s="57">
        <v>0</v>
      </c>
      <c r="F16" s="57">
        <f t="shared" si="0"/>
        <v>563.38</v>
      </c>
      <c r="G16" s="65">
        <v>815.28</v>
      </c>
      <c r="H16" s="57">
        <v>0</v>
      </c>
      <c r="I16" s="63">
        <f t="shared" si="1"/>
        <v>815.28</v>
      </c>
      <c r="J16" s="176">
        <v>8.39</v>
      </c>
      <c r="K16" s="67">
        <f t="shared" si="2"/>
        <v>44.712272356136175</v>
      </c>
      <c r="L16" s="78">
        <f t="shared" si="3"/>
        <v>0</v>
      </c>
    </row>
    <row r="17" spans="1:12" ht="31.5" x14ac:dyDescent="0.25">
      <c r="A17" s="6">
        <v>934</v>
      </c>
      <c r="B17" s="7" t="s">
        <v>13</v>
      </c>
      <c r="C17" s="56">
        <v>1</v>
      </c>
      <c r="D17" s="65">
        <v>300.39999999999998</v>
      </c>
      <c r="E17" s="57">
        <v>0</v>
      </c>
      <c r="F17" s="57">
        <f t="shared" si="0"/>
        <v>300.39999999999998</v>
      </c>
      <c r="G17" s="65">
        <v>435.09</v>
      </c>
      <c r="H17" s="57">
        <v>0</v>
      </c>
      <c r="I17" s="63">
        <f t="shared" si="1"/>
        <v>435.09</v>
      </c>
      <c r="J17" s="176">
        <v>8.39</v>
      </c>
      <c r="K17" s="67">
        <f t="shared" si="2"/>
        <v>44.836884154460719</v>
      </c>
      <c r="L17" s="78">
        <f t="shared" si="3"/>
        <v>0</v>
      </c>
    </row>
    <row r="18" spans="1:12" ht="31.5" x14ac:dyDescent="0.25">
      <c r="A18" s="6">
        <v>942</v>
      </c>
      <c r="B18" s="7" t="s">
        <v>14</v>
      </c>
      <c r="C18" s="56">
        <v>1</v>
      </c>
      <c r="D18" s="65">
        <v>3010.27</v>
      </c>
      <c r="E18" s="57">
        <v>0</v>
      </c>
      <c r="F18" s="57">
        <f t="shared" si="0"/>
        <v>3010.27</v>
      </c>
      <c r="G18" s="65">
        <v>2058.6999999999998</v>
      </c>
      <c r="H18" s="57">
        <v>0</v>
      </c>
      <c r="I18" s="63">
        <f t="shared" si="1"/>
        <v>2058.6999999999998</v>
      </c>
      <c r="J18" s="176">
        <v>8.39</v>
      </c>
      <c r="K18" s="67">
        <f t="shared" si="2"/>
        <v>-31.610785743471521</v>
      </c>
      <c r="L18" s="78">
        <f t="shared" si="3"/>
        <v>1</v>
      </c>
    </row>
    <row r="19" spans="1:12" ht="31.5" x14ac:dyDescent="0.25">
      <c r="A19" s="6">
        <v>962</v>
      </c>
      <c r="B19" s="7" t="s">
        <v>15</v>
      </c>
      <c r="C19" s="56">
        <v>1</v>
      </c>
      <c r="D19" s="64">
        <v>1293.97</v>
      </c>
      <c r="E19" s="57">
        <v>0</v>
      </c>
      <c r="F19" s="57">
        <f t="shared" si="0"/>
        <v>1293.97</v>
      </c>
      <c r="G19" s="64">
        <v>1624.75</v>
      </c>
      <c r="H19" s="57">
        <v>0</v>
      </c>
      <c r="I19" s="63">
        <f t="shared" si="1"/>
        <v>1624.75</v>
      </c>
      <c r="J19" s="176">
        <v>8.39</v>
      </c>
      <c r="K19" s="67">
        <f t="shared" si="2"/>
        <v>25.563189254774066</v>
      </c>
      <c r="L19" s="78">
        <f t="shared" si="3"/>
        <v>0</v>
      </c>
    </row>
    <row r="20" spans="1:12" ht="31.5" x14ac:dyDescent="0.25">
      <c r="A20" s="6">
        <v>972</v>
      </c>
      <c r="B20" s="7" t="s">
        <v>16</v>
      </c>
      <c r="C20" s="56">
        <v>1</v>
      </c>
      <c r="D20" s="65">
        <v>1202.6600000000001</v>
      </c>
      <c r="E20" s="68">
        <v>0</v>
      </c>
      <c r="F20" s="57">
        <f t="shared" si="0"/>
        <v>1202.6600000000001</v>
      </c>
      <c r="G20" s="65">
        <v>2159.81</v>
      </c>
      <c r="H20" s="68">
        <v>0</v>
      </c>
      <c r="I20" s="63">
        <f t="shared" si="1"/>
        <v>2159.81</v>
      </c>
      <c r="J20" s="176">
        <v>8.39</v>
      </c>
      <c r="K20" s="67">
        <f t="shared" si="2"/>
        <v>79.586084180067502</v>
      </c>
      <c r="L20" s="78">
        <f t="shared" si="3"/>
        <v>0</v>
      </c>
    </row>
    <row r="21" spans="1:12" ht="31.5" x14ac:dyDescent="0.25">
      <c r="A21" s="6">
        <v>982</v>
      </c>
      <c r="B21" s="7" t="s">
        <v>17</v>
      </c>
      <c r="C21" s="56">
        <v>1</v>
      </c>
      <c r="D21" s="64">
        <v>52.72</v>
      </c>
      <c r="E21" s="68">
        <v>0</v>
      </c>
      <c r="F21" s="57">
        <f t="shared" si="0"/>
        <v>52.72</v>
      </c>
      <c r="G21" s="64">
        <v>1.5</v>
      </c>
      <c r="H21" s="68">
        <v>0</v>
      </c>
      <c r="I21" s="63">
        <f t="shared" si="1"/>
        <v>1.5</v>
      </c>
      <c r="J21" s="176">
        <v>8.39</v>
      </c>
      <c r="K21" s="67">
        <f t="shared" si="2"/>
        <v>-97.154779969650988</v>
      </c>
      <c r="L21" s="78">
        <f t="shared" si="3"/>
        <v>1</v>
      </c>
    </row>
    <row r="22" spans="1:12" ht="31.5" x14ac:dyDescent="0.25">
      <c r="A22" s="6">
        <v>992</v>
      </c>
      <c r="B22" s="7" t="s">
        <v>18</v>
      </c>
      <c r="C22" s="56">
        <v>1</v>
      </c>
      <c r="D22" s="65">
        <v>2763.83</v>
      </c>
      <c r="E22" s="68">
        <v>0</v>
      </c>
      <c r="F22" s="57">
        <f t="shared" si="0"/>
        <v>2763.83</v>
      </c>
      <c r="G22" s="65">
        <v>1266.3599999999999</v>
      </c>
      <c r="H22" s="68">
        <v>0</v>
      </c>
      <c r="I22" s="63">
        <f t="shared" si="1"/>
        <v>1266.3599999999999</v>
      </c>
      <c r="J22" s="176">
        <v>8.39</v>
      </c>
      <c r="K22" s="67">
        <f t="shared" si="2"/>
        <v>-54.180973504159091</v>
      </c>
      <c r="L22" s="78">
        <f t="shared" si="3"/>
        <v>1</v>
      </c>
    </row>
  </sheetData>
  <mergeCells count="3">
    <mergeCell ref="D2:F2"/>
    <mergeCell ref="G2:I2"/>
    <mergeCell ref="A1:L1"/>
  </mergeCells>
  <pageMargins left="0.78740157480314965" right="0.39370078740157483" top="0.39370078740157483" bottom="0.78740157480314965" header="0.31496062992125984" footer="0.31496062992125984"/>
  <pageSetup paperSize="9" scale="67" orientation="landscape" r:id="rId1"/>
  <rowBreaks count="1" manualBreakCount="1">
    <brk id="4" max="16383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Normal="100" zoomScaleSheetLayoutView="100" workbookViewId="0">
      <selection activeCell="J12" sqref="J12"/>
    </sheetView>
  </sheetViews>
  <sheetFormatPr defaultRowHeight="15" x14ac:dyDescent="0.25"/>
  <cols>
    <col min="1" max="1" width="7.42578125" customWidth="1"/>
    <col min="2" max="2" width="45.85546875" customWidth="1"/>
    <col min="3" max="3" width="12.85546875" customWidth="1"/>
    <col min="4" max="4" width="17.85546875" customWidth="1"/>
    <col min="5" max="5" width="18.7109375" customWidth="1"/>
    <col min="6" max="6" width="16.140625" customWidth="1"/>
    <col min="7" max="7" width="16.85546875" customWidth="1"/>
  </cols>
  <sheetData>
    <row r="1" spans="1:7" ht="43.5" customHeight="1" x14ac:dyDescent="0.25">
      <c r="A1" s="196" t="s">
        <v>154</v>
      </c>
      <c r="B1" s="196"/>
      <c r="C1" s="196"/>
      <c r="D1" s="196"/>
      <c r="E1" s="196"/>
      <c r="F1" s="196"/>
      <c r="G1" s="196"/>
    </row>
    <row r="2" spans="1:7" ht="127.5" customHeight="1" x14ac:dyDescent="0.25">
      <c r="A2" s="94" t="s">
        <v>19</v>
      </c>
      <c r="B2" s="94" t="s">
        <v>115</v>
      </c>
      <c r="C2" s="92" t="s">
        <v>141</v>
      </c>
      <c r="D2" s="97" t="s">
        <v>100</v>
      </c>
      <c r="E2" s="97" t="s">
        <v>101</v>
      </c>
      <c r="F2" s="92" t="s">
        <v>31</v>
      </c>
      <c r="G2" s="92" t="s">
        <v>32</v>
      </c>
    </row>
    <row r="3" spans="1:7" s="59" customFormat="1" ht="21.75" customHeight="1" x14ac:dyDescent="0.25">
      <c r="A3" s="104"/>
      <c r="B3" s="105"/>
      <c r="C3" s="92"/>
      <c r="D3" s="233" t="s">
        <v>102</v>
      </c>
      <c r="E3" s="234"/>
      <c r="F3" s="92"/>
      <c r="G3" s="92"/>
    </row>
    <row r="4" spans="1:7" ht="23.25" customHeight="1" x14ac:dyDescent="0.25">
      <c r="A4" s="220" t="s">
        <v>189</v>
      </c>
      <c r="B4" s="4" t="s">
        <v>0</v>
      </c>
      <c r="C4" s="14">
        <v>0</v>
      </c>
      <c r="D4" s="14" t="s">
        <v>59</v>
      </c>
      <c r="E4" s="14" t="s">
        <v>59</v>
      </c>
      <c r="F4" s="14" t="s">
        <v>59</v>
      </c>
      <c r="G4" s="25">
        <v>0</v>
      </c>
    </row>
    <row r="5" spans="1:7" ht="20.25" customHeight="1" x14ac:dyDescent="0.25">
      <c r="A5" s="6">
        <v>902</v>
      </c>
      <c r="B5" s="5" t="s">
        <v>1</v>
      </c>
      <c r="C5" s="14">
        <v>1</v>
      </c>
      <c r="D5" s="134">
        <v>0</v>
      </c>
      <c r="E5" s="23">
        <v>17339.18</v>
      </c>
      <c r="F5" s="27">
        <v>0</v>
      </c>
      <c r="G5" s="25">
        <v>0</v>
      </c>
    </row>
    <row r="6" spans="1:7" ht="31.5" x14ac:dyDescent="0.25">
      <c r="A6" s="6">
        <v>905</v>
      </c>
      <c r="B6" s="5" t="s">
        <v>2</v>
      </c>
      <c r="C6" s="14">
        <v>0</v>
      </c>
      <c r="D6" s="14" t="s">
        <v>59</v>
      </c>
      <c r="E6" s="14" t="s">
        <v>59</v>
      </c>
      <c r="F6" s="14" t="s">
        <v>59</v>
      </c>
      <c r="G6" s="25">
        <v>0</v>
      </c>
    </row>
    <row r="7" spans="1:7" ht="31.5" x14ac:dyDescent="0.25">
      <c r="A7" s="6">
        <v>908</v>
      </c>
      <c r="B7" s="5" t="s">
        <v>3</v>
      </c>
      <c r="C7" s="14">
        <v>0</v>
      </c>
      <c r="D7" s="14" t="s">
        <v>59</v>
      </c>
      <c r="E7" s="14" t="s">
        <v>59</v>
      </c>
      <c r="F7" s="14" t="s">
        <v>59</v>
      </c>
      <c r="G7" s="25">
        <v>0</v>
      </c>
    </row>
    <row r="8" spans="1:7" ht="31.5" x14ac:dyDescent="0.25">
      <c r="A8" s="6">
        <v>910</v>
      </c>
      <c r="B8" s="5" t="s">
        <v>4</v>
      </c>
      <c r="C8" s="14">
        <v>0</v>
      </c>
      <c r="D8" s="14" t="s">
        <v>59</v>
      </c>
      <c r="E8" s="14" t="s">
        <v>59</v>
      </c>
      <c r="F8" s="14" t="s">
        <v>59</v>
      </c>
      <c r="G8" s="25">
        <v>0</v>
      </c>
    </row>
    <row r="9" spans="1:7" ht="31.5" x14ac:dyDescent="0.25">
      <c r="A9" s="6">
        <v>918</v>
      </c>
      <c r="B9" s="5" t="s">
        <v>5</v>
      </c>
      <c r="C9" s="14">
        <v>0</v>
      </c>
      <c r="D9" s="14" t="s">
        <v>59</v>
      </c>
      <c r="E9" s="14" t="s">
        <v>59</v>
      </c>
      <c r="F9" s="14" t="s">
        <v>59</v>
      </c>
      <c r="G9" s="25">
        <v>0</v>
      </c>
    </row>
    <row r="10" spans="1:7" ht="31.5" x14ac:dyDescent="0.25">
      <c r="A10" s="6">
        <v>921</v>
      </c>
      <c r="B10" s="5" t="s">
        <v>6</v>
      </c>
      <c r="C10" s="14">
        <v>0</v>
      </c>
      <c r="D10" s="14" t="s">
        <v>59</v>
      </c>
      <c r="E10" s="14" t="s">
        <v>59</v>
      </c>
      <c r="F10" s="14" t="s">
        <v>59</v>
      </c>
      <c r="G10" s="25">
        <v>0</v>
      </c>
    </row>
    <row r="11" spans="1:7" ht="30.75" customHeight="1" x14ac:dyDescent="0.25">
      <c r="A11" s="6">
        <v>922</v>
      </c>
      <c r="B11" s="5" t="s">
        <v>7</v>
      </c>
      <c r="C11" s="14">
        <v>0</v>
      </c>
      <c r="D11" s="14" t="s">
        <v>59</v>
      </c>
      <c r="E11" s="14" t="s">
        <v>59</v>
      </c>
      <c r="F11" s="14" t="s">
        <v>59</v>
      </c>
      <c r="G11" s="25">
        <v>0</v>
      </c>
    </row>
    <row r="12" spans="1:7" ht="31.5" x14ac:dyDescent="0.25">
      <c r="A12" s="6">
        <v>923</v>
      </c>
      <c r="B12" s="5" t="s">
        <v>8</v>
      </c>
      <c r="C12" s="14">
        <v>1</v>
      </c>
      <c r="D12" s="134">
        <v>37848.47</v>
      </c>
      <c r="E12" s="23">
        <v>31018.17</v>
      </c>
      <c r="F12" s="27">
        <f>(D12/E12)*100</f>
        <v>122.02031905815205</v>
      </c>
      <c r="G12" s="25">
        <v>1</v>
      </c>
    </row>
    <row r="13" spans="1:7" ht="31.5" x14ac:dyDescent="0.25">
      <c r="A13" s="6">
        <v>925</v>
      </c>
      <c r="B13" s="5" t="s">
        <v>9</v>
      </c>
      <c r="C13" s="14">
        <v>1</v>
      </c>
      <c r="D13" s="134">
        <v>594034.37</v>
      </c>
      <c r="E13" s="23">
        <v>578837.93000000005</v>
      </c>
      <c r="F13" s="27">
        <f t="shared" ref="F13:F15" si="0">(D13/E13)*100</f>
        <v>102.6253359036095</v>
      </c>
      <c r="G13" s="25">
        <v>1</v>
      </c>
    </row>
    <row r="14" spans="1:7" ht="31.5" x14ac:dyDescent="0.25">
      <c r="A14" s="6">
        <v>926</v>
      </c>
      <c r="B14" s="5" t="s">
        <v>10</v>
      </c>
      <c r="C14" s="14">
        <v>1</v>
      </c>
      <c r="D14" s="134">
        <v>182981.44</v>
      </c>
      <c r="E14" s="23">
        <v>180283.39</v>
      </c>
      <c r="F14" s="27">
        <f t="shared" si="0"/>
        <v>101.49656049844636</v>
      </c>
      <c r="G14" s="25">
        <v>1</v>
      </c>
    </row>
    <row r="15" spans="1:7" ht="31.5" x14ac:dyDescent="0.25">
      <c r="A15" s="6">
        <v>929</v>
      </c>
      <c r="B15" s="5" t="s">
        <v>11</v>
      </c>
      <c r="C15" s="14">
        <v>1</v>
      </c>
      <c r="D15" s="134">
        <v>8296.0400000000009</v>
      </c>
      <c r="E15" s="23">
        <v>7648.3</v>
      </c>
      <c r="F15" s="27">
        <f t="shared" si="0"/>
        <v>108.46907155838552</v>
      </c>
      <c r="G15" s="25">
        <v>1</v>
      </c>
    </row>
    <row r="16" spans="1:7" ht="31.5" x14ac:dyDescent="0.25">
      <c r="A16" s="6">
        <v>930</v>
      </c>
      <c r="B16" s="5" t="s">
        <v>12</v>
      </c>
      <c r="C16" s="14">
        <v>0</v>
      </c>
      <c r="D16" s="14" t="s">
        <v>59</v>
      </c>
      <c r="E16" s="14" t="s">
        <v>59</v>
      </c>
      <c r="F16" s="14" t="s">
        <v>59</v>
      </c>
      <c r="G16" s="25">
        <v>0</v>
      </c>
    </row>
    <row r="17" spans="1:7" ht="31.5" x14ac:dyDescent="0.25">
      <c r="A17" s="6">
        <v>934</v>
      </c>
      <c r="B17" s="5" t="s">
        <v>13</v>
      </c>
      <c r="C17" s="14">
        <v>0</v>
      </c>
      <c r="D17" s="14" t="s">
        <v>59</v>
      </c>
      <c r="E17" s="14" t="s">
        <v>59</v>
      </c>
      <c r="F17" s="14" t="s">
        <v>59</v>
      </c>
      <c r="G17" s="25">
        <v>0</v>
      </c>
    </row>
    <row r="18" spans="1:7" ht="31.5" x14ac:dyDescent="0.25">
      <c r="A18" s="6">
        <v>942</v>
      </c>
      <c r="B18" s="5" t="s">
        <v>14</v>
      </c>
      <c r="C18" s="14">
        <v>0</v>
      </c>
      <c r="D18" s="14" t="s">
        <v>59</v>
      </c>
      <c r="E18" s="14" t="s">
        <v>59</v>
      </c>
      <c r="F18" s="14" t="s">
        <v>59</v>
      </c>
      <c r="G18" s="25">
        <v>0</v>
      </c>
    </row>
    <row r="19" spans="1:7" ht="31.5" x14ac:dyDescent="0.25">
      <c r="A19" s="6">
        <v>962</v>
      </c>
      <c r="B19" s="5" t="s">
        <v>15</v>
      </c>
      <c r="C19" s="14">
        <v>0</v>
      </c>
      <c r="D19" s="14" t="s">
        <v>59</v>
      </c>
      <c r="E19" s="14" t="s">
        <v>59</v>
      </c>
      <c r="F19" s="14" t="s">
        <v>59</v>
      </c>
      <c r="G19" s="25">
        <v>0</v>
      </c>
    </row>
    <row r="20" spans="1:7" ht="31.5" x14ac:dyDescent="0.25">
      <c r="A20" s="6">
        <v>972</v>
      </c>
      <c r="B20" s="5" t="s">
        <v>16</v>
      </c>
      <c r="C20" s="14">
        <v>0</v>
      </c>
      <c r="D20" s="14" t="s">
        <v>59</v>
      </c>
      <c r="E20" s="14" t="s">
        <v>59</v>
      </c>
      <c r="F20" s="14" t="s">
        <v>59</v>
      </c>
      <c r="G20" s="25">
        <v>0</v>
      </c>
    </row>
    <row r="21" spans="1:7" ht="31.5" x14ac:dyDescent="0.25">
      <c r="A21" s="6">
        <v>982</v>
      </c>
      <c r="B21" s="5" t="s">
        <v>17</v>
      </c>
      <c r="C21" s="14">
        <v>0</v>
      </c>
      <c r="D21" s="22" t="s">
        <v>59</v>
      </c>
      <c r="E21" s="22" t="s">
        <v>59</v>
      </c>
      <c r="F21" s="22" t="s">
        <v>59</v>
      </c>
      <c r="G21" s="136">
        <v>0</v>
      </c>
    </row>
    <row r="22" spans="1:7" ht="31.5" x14ac:dyDescent="0.25">
      <c r="A22" s="6">
        <v>992</v>
      </c>
      <c r="B22" s="5" t="s">
        <v>18</v>
      </c>
      <c r="C22" s="14">
        <v>0</v>
      </c>
      <c r="D22" s="22" t="s">
        <v>59</v>
      </c>
      <c r="E22" s="22" t="s">
        <v>59</v>
      </c>
      <c r="F22" s="22" t="s">
        <v>59</v>
      </c>
      <c r="G22" s="136">
        <v>0</v>
      </c>
    </row>
  </sheetData>
  <mergeCells count="2">
    <mergeCell ref="A1:G1"/>
    <mergeCell ref="D3:E3"/>
  </mergeCells>
  <pageMargins left="0.78740157480314965" right="0.39370078740157483" top="0.39370078740157483" bottom="0.78740157480314965" header="0.31496062992125984" footer="0.31496062992125984"/>
  <pageSetup paperSize="9" scale="67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zoomScale="75" zoomScaleNormal="100" zoomScaleSheetLayoutView="75" workbookViewId="0">
      <selection activeCell="O15" sqref="O15"/>
    </sheetView>
  </sheetViews>
  <sheetFormatPr defaultRowHeight="15" x14ac:dyDescent="0.25"/>
  <cols>
    <col min="1" max="1" width="7.42578125" customWidth="1"/>
    <col min="2" max="2" width="45.85546875" customWidth="1"/>
    <col min="3" max="3" width="10.140625" customWidth="1"/>
    <col min="4" max="4" width="17.5703125" customWidth="1"/>
    <col min="5" max="5" width="13.28515625" customWidth="1"/>
    <col min="6" max="6" width="13" customWidth="1"/>
    <col min="7" max="7" width="15.140625" customWidth="1"/>
    <col min="8" max="8" width="13.42578125" customWidth="1"/>
    <col min="9" max="9" width="14" customWidth="1"/>
  </cols>
  <sheetData>
    <row r="1" spans="1:9" ht="36.75" customHeight="1" x14ac:dyDescent="0.25">
      <c r="A1" s="186" t="s">
        <v>155</v>
      </c>
      <c r="B1" s="186"/>
      <c r="C1" s="186"/>
      <c r="D1" s="186"/>
      <c r="E1" s="186"/>
      <c r="F1" s="186"/>
      <c r="G1" s="186"/>
      <c r="H1" s="186"/>
      <c r="I1" s="186"/>
    </row>
    <row r="2" spans="1:9" ht="160.5" customHeight="1" x14ac:dyDescent="0.25">
      <c r="A2" s="94" t="s">
        <v>19</v>
      </c>
      <c r="B2" s="94" t="s">
        <v>115</v>
      </c>
      <c r="C2" s="92" t="s">
        <v>141</v>
      </c>
      <c r="D2" s="114" t="s">
        <v>107</v>
      </c>
      <c r="E2" s="141" t="s">
        <v>104</v>
      </c>
      <c r="F2" s="185" t="s">
        <v>104</v>
      </c>
      <c r="G2" s="115" t="s">
        <v>92</v>
      </c>
      <c r="H2" s="92" t="s">
        <v>31</v>
      </c>
      <c r="I2" s="92" t="s">
        <v>32</v>
      </c>
    </row>
    <row r="3" spans="1:9" s="59" customFormat="1" ht="103.5" customHeight="1" x14ac:dyDescent="0.25">
      <c r="A3" s="96"/>
      <c r="B3" s="15"/>
      <c r="C3" s="106"/>
      <c r="D3" s="235" t="s">
        <v>103</v>
      </c>
      <c r="E3" s="236" t="s">
        <v>105</v>
      </c>
      <c r="F3" s="237" t="s">
        <v>106</v>
      </c>
      <c r="G3" s="107"/>
      <c r="H3" s="3"/>
      <c r="I3" s="3"/>
    </row>
    <row r="4" spans="1:9" ht="30" customHeight="1" x14ac:dyDescent="0.25">
      <c r="A4" s="220" t="s">
        <v>196</v>
      </c>
      <c r="B4" s="4" t="s">
        <v>0</v>
      </c>
      <c r="C4" s="22">
        <v>0</v>
      </c>
      <c r="D4" s="157">
        <v>0</v>
      </c>
      <c r="E4" s="22">
        <v>0</v>
      </c>
      <c r="F4" s="22">
        <v>0</v>
      </c>
      <c r="G4" s="28">
        <f>F4+E4</f>
        <v>0</v>
      </c>
      <c r="H4" s="51" t="s">
        <v>59</v>
      </c>
      <c r="I4" s="51">
        <v>0</v>
      </c>
    </row>
    <row r="5" spans="1:9" ht="20.25" customHeight="1" x14ac:dyDescent="0.25">
      <c r="A5" s="6">
        <v>902</v>
      </c>
      <c r="B5" s="5" t="s">
        <v>1</v>
      </c>
      <c r="C5" s="14">
        <v>1</v>
      </c>
      <c r="D5" s="158">
        <v>26413.66</v>
      </c>
      <c r="E5" s="138">
        <v>50044.9</v>
      </c>
      <c r="F5" s="138">
        <v>0</v>
      </c>
      <c r="G5" s="29">
        <f t="shared" ref="G5:G22" si="0">F5+E5</f>
        <v>50044.9</v>
      </c>
      <c r="H5" s="161">
        <f>(D5/G5)*100</f>
        <v>52.779923628581528</v>
      </c>
      <c r="I5" s="48">
        <f>(H5-1.63)/(52.78-1.63)</f>
        <v>0.99999850691263981</v>
      </c>
    </row>
    <row r="6" spans="1:9" ht="31.5" x14ac:dyDescent="0.25">
      <c r="A6" s="6">
        <v>905</v>
      </c>
      <c r="B6" s="5" t="s">
        <v>2</v>
      </c>
      <c r="C6" s="14">
        <v>0</v>
      </c>
      <c r="D6" s="159">
        <v>0</v>
      </c>
      <c r="E6" s="14">
        <v>0</v>
      </c>
      <c r="F6" s="14">
        <v>0</v>
      </c>
      <c r="G6" s="28">
        <f t="shared" si="0"/>
        <v>0</v>
      </c>
      <c r="H6" s="51" t="s">
        <v>59</v>
      </c>
      <c r="I6" s="51">
        <v>0</v>
      </c>
    </row>
    <row r="7" spans="1:9" ht="31.5" x14ac:dyDescent="0.25">
      <c r="A7" s="6">
        <v>908</v>
      </c>
      <c r="B7" s="5" t="s">
        <v>3</v>
      </c>
      <c r="C7" s="14">
        <v>0</v>
      </c>
      <c r="D7" s="159">
        <v>0</v>
      </c>
      <c r="E7" s="14">
        <v>0</v>
      </c>
      <c r="F7" s="14">
        <v>0</v>
      </c>
      <c r="G7" s="28">
        <f t="shared" si="0"/>
        <v>0</v>
      </c>
      <c r="H7" s="51" t="s">
        <v>59</v>
      </c>
      <c r="I7" s="51">
        <v>0</v>
      </c>
    </row>
    <row r="8" spans="1:9" ht="31.5" x14ac:dyDescent="0.25">
      <c r="A8" s="6">
        <v>910</v>
      </c>
      <c r="B8" s="5" t="s">
        <v>4</v>
      </c>
      <c r="C8" s="14">
        <v>0</v>
      </c>
      <c r="D8" s="159">
        <v>0</v>
      </c>
      <c r="E8" s="14">
        <v>0</v>
      </c>
      <c r="F8" s="14">
        <v>0</v>
      </c>
      <c r="G8" s="28">
        <f t="shared" si="0"/>
        <v>0</v>
      </c>
      <c r="H8" s="51" t="s">
        <v>59</v>
      </c>
      <c r="I8" s="51">
        <v>0</v>
      </c>
    </row>
    <row r="9" spans="1:9" ht="31.5" x14ac:dyDescent="0.25">
      <c r="A9" s="6">
        <v>918</v>
      </c>
      <c r="B9" s="5" t="s">
        <v>5</v>
      </c>
      <c r="C9" s="14">
        <v>0</v>
      </c>
      <c r="D9" s="159">
        <v>0</v>
      </c>
      <c r="E9" s="14">
        <v>0</v>
      </c>
      <c r="F9" s="14">
        <v>0</v>
      </c>
      <c r="G9" s="28">
        <f t="shared" si="0"/>
        <v>0</v>
      </c>
      <c r="H9" s="51" t="s">
        <v>59</v>
      </c>
      <c r="I9" s="51">
        <v>0</v>
      </c>
    </row>
    <row r="10" spans="1:9" ht="31.5" x14ac:dyDescent="0.25">
      <c r="A10" s="6">
        <v>921</v>
      </c>
      <c r="B10" s="5" t="s">
        <v>6</v>
      </c>
      <c r="C10" s="14">
        <v>0</v>
      </c>
      <c r="D10" s="159">
        <v>0</v>
      </c>
      <c r="E10" s="14">
        <v>0</v>
      </c>
      <c r="F10" s="14">
        <v>0</v>
      </c>
      <c r="G10" s="28">
        <f t="shared" si="0"/>
        <v>0</v>
      </c>
      <c r="H10" s="51" t="s">
        <v>59</v>
      </c>
      <c r="I10" s="51">
        <v>0</v>
      </c>
    </row>
    <row r="11" spans="1:9" ht="33" customHeight="1" x14ac:dyDescent="0.25">
      <c r="A11" s="6">
        <v>922</v>
      </c>
      <c r="B11" s="5" t="s">
        <v>7</v>
      </c>
      <c r="C11" s="14">
        <v>0</v>
      </c>
      <c r="D11" s="159">
        <v>0</v>
      </c>
      <c r="E11" s="14">
        <v>0</v>
      </c>
      <c r="F11" s="14">
        <v>0</v>
      </c>
      <c r="G11" s="28">
        <f t="shared" si="0"/>
        <v>0</v>
      </c>
      <c r="H11" s="51" t="s">
        <v>59</v>
      </c>
      <c r="I11" s="51">
        <v>0</v>
      </c>
    </row>
    <row r="12" spans="1:9" ht="31.5" x14ac:dyDescent="0.25">
      <c r="A12" s="6">
        <v>923</v>
      </c>
      <c r="B12" s="5" t="s">
        <v>8</v>
      </c>
      <c r="C12" s="14">
        <v>1</v>
      </c>
      <c r="D12" s="160">
        <v>32092.28</v>
      </c>
      <c r="E12" s="138">
        <v>87835.3</v>
      </c>
      <c r="F12" s="138">
        <v>390269.38</v>
      </c>
      <c r="G12" s="29">
        <f t="shared" si="0"/>
        <v>478104.68</v>
      </c>
      <c r="H12" s="27">
        <f>(D12/G12)*100</f>
        <v>6.7123961221212056</v>
      </c>
      <c r="I12" s="48">
        <f>(H12-1.63)/(52.78-1.63)</f>
        <v>9.9362583032672647E-2</v>
      </c>
    </row>
    <row r="13" spans="1:9" ht="31.5" x14ac:dyDescent="0.25">
      <c r="A13" s="6">
        <v>925</v>
      </c>
      <c r="B13" s="5" t="s">
        <v>9</v>
      </c>
      <c r="C13" s="14">
        <v>1</v>
      </c>
      <c r="D13" s="160">
        <v>616418.74</v>
      </c>
      <c r="E13" s="138">
        <v>5051637.28</v>
      </c>
      <c r="F13" s="138">
        <v>785119.5</v>
      </c>
      <c r="G13" s="29">
        <f t="shared" si="0"/>
        <v>5836756.7800000003</v>
      </c>
      <c r="H13" s="27">
        <f t="shared" ref="H13:H15" si="1">(D13/G13)*100</f>
        <v>10.560980408027213</v>
      </c>
      <c r="I13" s="48">
        <f>(H13-1.63)/(52.78-1.63)</f>
        <v>0.17460372254207651</v>
      </c>
    </row>
    <row r="14" spans="1:9" ht="31.5" x14ac:dyDescent="0.25">
      <c r="A14" s="6">
        <v>926</v>
      </c>
      <c r="B14" s="5" t="s">
        <v>10</v>
      </c>
      <c r="C14" s="14">
        <v>1</v>
      </c>
      <c r="D14" s="160">
        <v>184608.94</v>
      </c>
      <c r="E14" s="138">
        <v>866681.5</v>
      </c>
      <c r="F14" s="138">
        <v>77369.8</v>
      </c>
      <c r="G14" s="29">
        <f t="shared" si="0"/>
        <v>944051.3</v>
      </c>
      <c r="H14" s="27">
        <f t="shared" si="1"/>
        <v>19.554969099666511</v>
      </c>
      <c r="I14" s="48">
        <f>(H14-1.63)/(52.78-1.63)</f>
        <v>0.35043927858585555</v>
      </c>
    </row>
    <row r="15" spans="1:9" ht="31.5" x14ac:dyDescent="0.25">
      <c r="A15" s="6">
        <v>929</v>
      </c>
      <c r="B15" s="5" t="s">
        <v>11</v>
      </c>
      <c r="C15" s="14">
        <v>1</v>
      </c>
      <c r="D15" s="160">
        <v>8430.82</v>
      </c>
      <c r="E15" s="138">
        <v>434134.6</v>
      </c>
      <c r="F15" s="138">
        <v>83390.34</v>
      </c>
      <c r="G15" s="29">
        <f t="shared" si="0"/>
        <v>517524.93999999994</v>
      </c>
      <c r="H15" s="161">
        <f t="shared" si="1"/>
        <v>1.629065451415733</v>
      </c>
      <c r="I15" s="48">
        <f>(H15-1.63)/(52.78-1.63)</f>
        <v>-1.827074456044755E-5</v>
      </c>
    </row>
    <row r="16" spans="1:9" ht="31.5" x14ac:dyDescent="0.25">
      <c r="A16" s="6">
        <v>930</v>
      </c>
      <c r="B16" s="5" t="s">
        <v>12</v>
      </c>
      <c r="C16" s="14">
        <v>0</v>
      </c>
      <c r="D16" s="159">
        <v>0</v>
      </c>
      <c r="E16" s="14">
        <v>0</v>
      </c>
      <c r="F16" s="14">
        <v>0</v>
      </c>
      <c r="G16" s="28">
        <f t="shared" si="0"/>
        <v>0</v>
      </c>
      <c r="H16" s="51" t="s">
        <v>59</v>
      </c>
      <c r="I16" s="51">
        <v>0</v>
      </c>
    </row>
    <row r="17" spans="1:9" ht="31.5" x14ac:dyDescent="0.25">
      <c r="A17" s="6">
        <v>934</v>
      </c>
      <c r="B17" s="5" t="s">
        <v>13</v>
      </c>
      <c r="C17" s="14">
        <v>0</v>
      </c>
      <c r="D17" s="159">
        <v>0</v>
      </c>
      <c r="E17" s="14">
        <v>0</v>
      </c>
      <c r="F17" s="14">
        <v>0</v>
      </c>
      <c r="G17" s="28">
        <f t="shared" si="0"/>
        <v>0</v>
      </c>
      <c r="H17" s="51" t="s">
        <v>59</v>
      </c>
      <c r="I17" s="51">
        <v>0</v>
      </c>
    </row>
    <row r="18" spans="1:9" ht="31.5" x14ac:dyDescent="0.25">
      <c r="A18" s="6">
        <v>942</v>
      </c>
      <c r="B18" s="5" t="s">
        <v>14</v>
      </c>
      <c r="C18" s="14">
        <v>0</v>
      </c>
      <c r="D18" s="159">
        <v>0</v>
      </c>
      <c r="E18" s="14">
        <v>0</v>
      </c>
      <c r="F18" s="14">
        <v>0</v>
      </c>
      <c r="G18" s="28">
        <f t="shared" si="0"/>
        <v>0</v>
      </c>
      <c r="H18" s="51" t="s">
        <v>59</v>
      </c>
      <c r="I18" s="51">
        <v>0</v>
      </c>
    </row>
    <row r="19" spans="1:9" ht="31.5" x14ac:dyDescent="0.25">
      <c r="A19" s="6">
        <v>962</v>
      </c>
      <c r="B19" s="5" t="s">
        <v>15</v>
      </c>
      <c r="C19" s="14">
        <v>0</v>
      </c>
      <c r="D19" s="159">
        <v>0</v>
      </c>
      <c r="E19" s="14">
        <v>0</v>
      </c>
      <c r="F19" s="14">
        <v>0</v>
      </c>
      <c r="G19" s="28">
        <f t="shared" si="0"/>
        <v>0</v>
      </c>
      <c r="H19" s="51" t="s">
        <v>59</v>
      </c>
      <c r="I19" s="51">
        <v>0</v>
      </c>
    </row>
    <row r="20" spans="1:9" ht="31.5" x14ac:dyDescent="0.25">
      <c r="A20" s="6">
        <v>972</v>
      </c>
      <c r="B20" s="5" t="s">
        <v>16</v>
      </c>
      <c r="C20" s="14">
        <v>0</v>
      </c>
      <c r="D20" s="159">
        <v>0</v>
      </c>
      <c r="E20" s="14">
        <v>0</v>
      </c>
      <c r="F20" s="14">
        <v>0</v>
      </c>
      <c r="G20" s="28">
        <f t="shared" si="0"/>
        <v>0</v>
      </c>
      <c r="H20" s="51" t="s">
        <v>59</v>
      </c>
      <c r="I20" s="51">
        <v>0</v>
      </c>
    </row>
    <row r="21" spans="1:9" ht="31.5" x14ac:dyDescent="0.25">
      <c r="A21" s="6">
        <v>982</v>
      </c>
      <c r="B21" s="5" t="s">
        <v>17</v>
      </c>
      <c r="C21" s="14">
        <v>0</v>
      </c>
      <c r="D21" s="159">
        <v>0</v>
      </c>
      <c r="E21" s="14">
        <v>0</v>
      </c>
      <c r="F21" s="14">
        <v>0</v>
      </c>
      <c r="G21" s="28">
        <f t="shared" si="0"/>
        <v>0</v>
      </c>
      <c r="H21" s="51" t="s">
        <v>59</v>
      </c>
      <c r="I21" s="51">
        <v>0</v>
      </c>
    </row>
    <row r="22" spans="1:9" ht="31.5" x14ac:dyDescent="0.25">
      <c r="A22" s="6">
        <v>992</v>
      </c>
      <c r="B22" s="5" t="s">
        <v>18</v>
      </c>
      <c r="C22" s="14">
        <v>0</v>
      </c>
      <c r="D22" s="159">
        <v>0</v>
      </c>
      <c r="E22" s="14">
        <v>0</v>
      </c>
      <c r="F22" s="14">
        <v>0</v>
      </c>
      <c r="G22" s="28">
        <f t="shared" si="0"/>
        <v>0</v>
      </c>
      <c r="H22" s="51" t="s">
        <v>59</v>
      </c>
      <c r="I22" s="51">
        <v>0</v>
      </c>
    </row>
  </sheetData>
  <mergeCells count="1">
    <mergeCell ref="A1:I1"/>
  </mergeCells>
  <pageMargins left="0.78740157480314965" right="0.39370078740157483" top="0.39370078740157483" bottom="0.78740157480314965" header="0.31496062992125984" footer="0.31496062992125984"/>
  <pageSetup paperSize="9" scale="60" orientation="portrait" r:id="rId1"/>
  <rowBreaks count="1" manualBreakCount="1">
    <brk id="4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Normal="100" zoomScaleSheetLayoutView="100" workbookViewId="0">
      <selection activeCell="F8" sqref="F8"/>
    </sheetView>
  </sheetViews>
  <sheetFormatPr defaultRowHeight="15" x14ac:dyDescent="0.25"/>
  <cols>
    <col min="1" max="1" width="7.42578125" customWidth="1"/>
    <col min="2" max="2" width="45.85546875" customWidth="1"/>
    <col min="3" max="3" width="7" customWidth="1"/>
    <col min="4" max="4" width="27" customWidth="1"/>
    <col min="5" max="5" width="26.85546875" customWidth="1"/>
    <col min="6" max="6" width="16.140625" customWidth="1"/>
    <col min="7" max="7" width="18.5703125" customWidth="1"/>
  </cols>
  <sheetData>
    <row r="1" spans="1:7" ht="18" customHeight="1" x14ac:dyDescent="0.25">
      <c r="A1" s="197" t="s">
        <v>108</v>
      </c>
      <c r="B1" s="197"/>
      <c r="C1" s="197"/>
      <c r="D1" s="197"/>
      <c r="E1" s="197"/>
      <c r="F1" s="197"/>
      <c r="G1" s="197"/>
    </row>
    <row r="2" spans="1:7" ht="151.5" customHeight="1" x14ac:dyDescent="0.25">
      <c r="A2" s="8" t="s">
        <v>19</v>
      </c>
      <c r="B2" s="94" t="s">
        <v>115</v>
      </c>
      <c r="C2" s="92" t="s">
        <v>141</v>
      </c>
      <c r="D2" s="92" t="s">
        <v>144</v>
      </c>
      <c r="E2" s="92" t="s">
        <v>109</v>
      </c>
      <c r="F2" s="92" t="s">
        <v>31</v>
      </c>
      <c r="G2" s="92" t="s">
        <v>32</v>
      </c>
    </row>
    <row r="3" spans="1:7" ht="90" customHeight="1" x14ac:dyDescent="0.25">
      <c r="A3" s="8"/>
      <c r="B3" s="20" t="s">
        <v>74</v>
      </c>
      <c r="C3" s="26"/>
      <c r="D3" s="239" t="s">
        <v>197</v>
      </c>
      <c r="E3" s="239" t="s">
        <v>198</v>
      </c>
      <c r="F3" s="26"/>
      <c r="G3" s="26"/>
    </row>
    <row r="4" spans="1:7" ht="30" customHeight="1" x14ac:dyDescent="0.25">
      <c r="A4" s="238" t="s">
        <v>189</v>
      </c>
      <c r="B4" s="7" t="s">
        <v>0</v>
      </c>
      <c r="C4" s="49">
        <v>0</v>
      </c>
      <c r="D4" s="50" t="s">
        <v>59</v>
      </c>
      <c r="E4" s="50" t="s">
        <v>59</v>
      </c>
      <c r="F4" s="109" t="s">
        <v>59</v>
      </c>
      <c r="G4" s="122">
        <v>0</v>
      </c>
    </row>
    <row r="5" spans="1:7" ht="20.25" customHeight="1" x14ac:dyDescent="0.25">
      <c r="A5" s="9">
        <v>902</v>
      </c>
      <c r="B5" s="7" t="s">
        <v>1</v>
      </c>
      <c r="C5" s="14">
        <v>1</v>
      </c>
      <c r="D5" s="50">
        <v>45195.1</v>
      </c>
      <c r="E5" s="50">
        <v>46693.7</v>
      </c>
      <c r="F5" s="27">
        <f>(D5/E5)*100</f>
        <v>96.790573460659573</v>
      </c>
      <c r="G5" s="123">
        <v>0</v>
      </c>
    </row>
    <row r="6" spans="1:7" ht="31.5" x14ac:dyDescent="0.25">
      <c r="A6" s="9">
        <v>905</v>
      </c>
      <c r="B6" s="7" t="s">
        <v>2</v>
      </c>
      <c r="C6" s="14">
        <v>0</v>
      </c>
      <c r="D6" s="50" t="s">
        <v>59</v>
      </c>
      <c r="E6" s="50" t="s">
        <v>59</v>
      </c>
      <c r="F6" s="109" t="s">
        <v>59</v>
      </c>
      <c r="G6" s="122">
        <v>0</v>
      </c>
    </row>
    <row r="7" spans="1:7" ht="31.5" x14ac:dyDescent="0.25">
      <c r="A7" s="9">
        <v>908</v>
      </c>
      <c r="B7" s="7" t="s">
        <v>3</v>
      </c>
      <c r="C7" s="14">
        <v>0</v>
      </c>
      <c r="D7" s="50" t="s">
        <v>59</v>
      </c>
      <c r="E7" s="50" t="s">
        <v>59</v>
      </c>
      <c r="F7" s="109" t="s">
        <v>59</v>
      </c>
      <c r="G7" s="122">
        <v>0</v>
      </c>
    </row>
    <row r="8" spans="1:7" ht="31.5" x14ac:dyDescent="0.25">
      <c r="A8" s="9">
        <v>910</v>
      </c>
      <c r="B8" s="7" t="s">
        <v>4</v>
      </c>
      <c r="C8" s="14">
        <v>0</v>
      </c>
      <c r="D8" s="50" t="s">
        <v>59</v>
      </c>
      <c r="E8" s="50" t="s">
        <v>59</v>
      </c>
      <c r="F8" s="109" t="s">
        <v>59</v>
      </c>
      <c r="G8" s="122">
        <v>0</v>
      </c>
    </row>
    <row r="9" spans="1:7" ht="31.5" x14ac:dyDescent="0.25">
      <c r="A9" s="9">
        <v>918</v>
      </c>
      <c r="B9" s="7" t="s">
        <v>5</v>
      </c>
      <c r="C9" s="14">
        <v>1</v>
      </c>
      <c r="D9" s="50">
        <v>1947011.3</v>
      </c>
      <c r="E9" s="50">
        <v>2440904.6</v>
      </c>
      <c r="F9" s="27">
        <f>(D9/E9)*100</f>
        <v>79.765972828270307</v>
      </c>
      <c r="G9" s="123">
        <v>0</v>
      </c>
    </row>
    <row r="10" spans="1:7" ht="31.5" x14ac:dyDescent="0.25">
      <c r="A10" s="9">
        <v>921</v>
      </c>
      <c r="B10" s="7" t="s">
        <v>6</v>
      </c>
      <c r="C10" s="14">
        <v>1</v>
      </c>
      <c r="D10" s="50">
        <v>77546.600000000006</v>
      </c>
      <c r="E10" s="50">
        <v>77689.5</v>
      </c>
      <c r="F10" s="27">
        <f>(D10/E10)*100</f>
        <v>99.816062659690189</v>
      </c>
      <c r="G10" s="123">
        <v>1</v>
      </c>
    </row>
    <row r="11" spans="1:7" ht="35.25" customHeight="1" x14ac:dyDescent="0.25">
      <c r="A11" s="9">
        <v>922</v>
      </c>
      <c r="B11" s="7" t="s">
        <v>7</v>
      </c>
      <c r="C11" s="14">
        <v>0</v>
      </c>
      <c r="D11" s="50" t="s">
        <v>59</v>
      </c>
      <c r="E11" s="50" t="s">
        <v>59</v>
      </c>
      <c r="F11" s="109" t="s">
        <v>59</v>
      </c>
      <c r="G11" s="122">
        <v>0</v>
      </c>
    </row>
    <row r="12" spans="1:7" ht="31.5" x14ac:dyDescent="0.25">
      <c r="A12" s="9">
        <v>923</v>
      </c>
      <c r="B12" s="7" t="s">
        <v>8</v>
      </c>
      <c r="C12" s="14">
        <v>1</v>
      </c>
      <c r="D12" s="50">
        <v>345455</v>
      </c>
      <c r="E12" s="50">
        <v>525057.6</v>
      </c>
      <c r="F12" s="27">
        <f t="shared" ref="F12:F22" si="0">(D12/E12)*100</f>
        <v>65.793733868436533</v>
      </c>
      <c r="G12" s="123">
        <v>0</v>
      </c>
    </row>
    <row r="13" spans="1:7" ht="31.5" x14ac:dyDescent="0.25">
      <c r="A13" s="9">
        <v>925</v>
      </c>
      <c r="B13" s="7" t="s">
        <v>9</v>
      </c>
      <c r="C13" s="14">
        <v>1</v>
      </c>
      <c r="D13" s="50">
        <v>4411409</v>
      </c>
      <c r="E13" s="50">
        <v>4513952.0999999996</v>
      </c>
      <c r="F13" s="27">
        <f t="shared" si="0"/>
        <v>97.728307750540822</v>
      </c>
      <c r="G13" s="123">
        <v>1</v>
      </c>
    </row>
    <row r="14" spans="1:7" ht="31.5" x14ac:dyDescent="0.25">
      <c r="A14" s="9">
        <v>926</v>
      </c>
      <c r="B14" s="7" t="s">
        <v>10</v>
      </c>
      <c r="C14" s="14">
        <v>1</v>
      </c>
      <c r="D14" s="50">
        <v>2695</v>
      </c>
      <c r="E14" s="50">
        <v>2695</v>
      </c>
      <c r="F14" s="27">
        <f t="shared" si="0"/>
        <v>100</v>
      </c>
      <c r="G14" s="123">
        <v>1</v>
      </c>
    </row>
    <row r="15" spans="1:7" ht="31.5" x14ac:dyDescent="0.25">
      <c r="A15" s="9">
        <v>929</v>
      </c>
      <c r="B15" s="7" t="s">
        <v>11</v>
      </c>
      <c r="C15" s="14">
        <v>1</v>
      </c>
      <c r="D15" s="50">
        <v>11181.8</v>
      </c>
      <c r="E15" s="50">
        <v>11271.9</v>
      </c>
      <c r="F15" s="27">
        <f t="shared" si="0"/>
        <v>99.200667145734073</v>
      </c>
      <c r="G15" s="123">
        <v>1</v>
      </c>
    </row>
    <row r="16" spans="1:7" ht="31.5" x14ac:dyDescent="0.25">
      <c r="A16" s="9">
        <v>930</v>
      </c>
      <c r="B16" s="7" t="s">
        <v>12</v>
      </c>
      <c r="C16" s="14">
        <v>1</v>
      </c>
      <c r="D16" s="50">
        <v>181929.9</v>
      </c>
      <c r="E16" s="50">
        <v>182675.4</v>
      </c>
      <c r="F16" s="27">
        <f t="shared" si="0"/>
        <v>99.591899073438455</v>
      </c>
      <c r="G16" s="123">
        <v>1</v>
      </c>
    </row>
    <row r="17" spans="1:7" ht="31.5" x14ac:dyDescent="0.25">
      <c r="A17" s="9">
        <v>934</v>
      </c>
      <c r="B17" s="7" t="s">
        <v>13</v>
      </c>
      <c r="C17" s="14">
        <v>1</v>
      </c>
      <c r="D17" s="50">
        <v>6974.6</v>
      </c>
      <c r="E17" s="50">
        <v>6974.7</v>
      </c>
      <c r="F17" s="27">
        <f t="shared" si="0"/>
        <v>99.998566246576928</v>
      </c>
      <c r="G17" s="123">
        <v>1</v>
      </c>
    </row>
    <row r="18" spans="1:7" ht="31.5" x14ac:dyDescent="0.25">
      <c r="A18" s="9">
        <v>942</v>
      </c>
      <c r="B18" s="7" t="s">
        <v>14</v>
      </c>
      <c r="C18" s="14">
        <v>1</v>
      </c>
      <c r="D18" s="50">
        <v>1111573.3</v>
      </c>
      <c r="E18" s="50">
        <v>1113617.2</v>
      </c>
      <c r="F18" s="27">
        <f t="shared" si="0"/>
        <v>99.816462964113711</v>
      </c>
      <c r="G18" s="123">
        <v>1</v>
      </c>
    </row>
    <row r="19" spans="1:7" ht="31.5" x14ac:dyDescent="0.25">
      <c r="A19" s="9">
        <v>962</v>
      </c>
      <c r="B19" s="7" t="s">
        <v>15</v>
      </c>
      <c r="C19" s="14">
        <v>1</v>
      </c>
      <c r="D19" s="50">
        <v>26968.6</v>
      </c>
      <c r="E19" s="50">
        <v>27220.799999999999</v>
      </c>
      <c r="F19" s="27">
        <f t="shared" si="0"/>
        <v>99.073502615646859</v>
      </c>
      <c r="G19" s="123">
        <v>1</v>
      </c>
    </row>
    <row r="20" spans="1:7" ht="31.5" x14ac:dyDescent="0.25">
      <c r="A20" s="9">
        <v>972</v>
      </c>
      <c r="B20" s="7" t="s">
        <v>16</v>
      </c>
      <c r="C20" s="14">
        <v>1</v>
      </c>
      <c r="D20" s="50">
        <v>15271.2</v>
      </c>
      <c r="E20" s="50">
        <v>16444.900000000001</v>
      </c>
      <c r="F20" s="27">
        <f t="shared" si="0"/>
        <v>92.862832853954714</v>
      </c>
      <c r="G20" s="123">
        <v>0</v>
      </c>
    </row>
    <row r="21" spans="1:7" ht="31.5" x14ac:dyDescent="0.25">
      <c r="A21" s="9">
        <v>982</v>
      </c>
      <c r="B21" s="7" t="s">
        <v>17</v>
      </c>
      <c r="C21" s="14">
        <v>1</v>
      </c>
      <c r="D21" s="50">
        <v>10953.5</v>
      </c>
      <c r="E21" s="50">
        <v>12726.7</v>
      </c>
      <c r="F21" s="27">
        <f t="shared" si="0"/>
        <v>86.067087304642982</v>
      </c>
      <c r="G21" s="123">
        <v>0</v>
      </c>
    </row>
    <row r="22" spans="1:7" ht="31.5" x14ac:dyDescent="0.25">
      <c r="A22" s="9">
        <v>992</v>
      </c>
      <c r="B22" s="7" t="s">
        <v>18</v>
      </c>
      <c r="C22" s="14">
        <v>1</v>
      </c>
      <c r="D22" s="50">
        <v>9094.2000000000007</v>
      </c>
      <c r="E22" s="50">
        <v>10526.4</v>
      </c>
      <c r="F22" s="27">
        <f t="shared" si="0"/>
        <v>86.394208846329235</v>
      </c>
      <c r="G22" s="123">
        <v>0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1" orientation="portrait" r:id="rId1"/>
  <rowBreaks count="1" manualBreakCount="1">
    <brk id="4" max="16383" man="1"/>
  </rowBreaks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7.42578125" customWidth="1"/>
    <col min="2" max="2" width="45.85546875" customWidth="1"/>
    <col min="3" max="3" width="9.140625" customWidth="1"/>
    <col min="4" max="4" width="32" customWidth="1"/>
    <col min="5" max="5" width="17.7109375" customWidth="1"/>
    <col min="6" max="6" width="19.7109375" customWidth="1"/>
  </cols>
  <sheetData>
    <row r="1" spans="1:6" ht="45.75" customHeight="1" x14ac:dyDescent="0.25">
      <c r="A1" s="196" t="s">
        <v>170</v>
      </c>
      <c r="B1" s="196"/>
      <c r="C1" s="196"/>
      <c r="D1" s="196"/>
      <c r="E1" s="196"/>
      <c r="F1" s="196"/>
    </row>
    <row r="2" spans="1:6" ht="116.25" customHeight="1" x14ac:dyDescent="0.25">
      <c r="A2" s="11" t="s">
        <v>19</v>
      </c>
      <c r="B2" s="11" t="s">
        <v>115</v>
      </c>
      <c r="C2" s="92" t="s">
        <v>133</v>
      </c>
      <c r="D2" s="13" t="s">
        <v>110</v>
      </c>
      <c r="E2" s="92" t="s">
        <v>31</v>
      </c>
      <c r="F2" s="92" t="s">
        <v>32</v>
      </c>
    </row>
    <row r="3" spans="1:6" ht="17.25" customHeight="1" x14ac:dyDescent="0.25">
      <c r="A3" s="18"/>
      <c r="B3" s="18"/>
      <c r="C3" s="12"/>
      <c r="D3" s="221" t="s">
        <v>67</v>
      </c>
      <c r="E3" s="12"/>
      <c r="F3" s="12"/>
    </row>
    <row r="4" spans="1:6" ht="23.25" customHeight="1" x14ac:dyDescent="0.25">
      <c r="A4" s="240" t="s">
        <v>189</v>
      </c>
      <c r="B4" s="7" t="s">
        <v>0</v>
      </c>
      <c r="C4" s="14">
        <v>0</v>
      </c>
      <c r="D4" s="14" t="s">
        <v>59</v>
      </c>
      <c r="E4" s="14" t="s">
        <v>59</v>
      </c>
      <c r="F4" s="14">
        <v>0</v>
      </c>
    </row>
    <row r="5" spans="1:6" ht="20.25" customHeight="1" x14ac:dyDescent="0.25">
      <c r="A5" s="6">
        <v>902</v>
      </c>
      <c r="B5" s="7" t="s">
        <v>1</v>
      </c>
      <c r="C5" s="14">
        <v>1</v>
      </c>
      <c r="D5" s="14">
        <v>0</v>
      </c>
      <c r="E5" s="14">
        <v>0</v>
      </c>
      <c r="F5" s="14">
        <v>1</v>
      </c>
    </row>
    <row r="6" spans="1:6" ht="31.5" x14ac:dyDescent="0.25">
      <c r="A6" s="6">
        <v>905</v>
      </c>
      <c r="B6" s="7" t="s">
        <v>2</v>
      </c>
      <c r="C6" s="14">
        <v>0</v>
      </c>
      <c r="D6" s="14" t="s">
        <v>59</v>
      </c>
      <c r="E6" s="14" t="s">
        <v>59</v>
      </c>
      <c r="F6" s="14">
        <v>0</v>
      </c>
    </row>
    <row r="7" spans="1:6" ht="31.5" x14ac:dyDescent="0.25">
      <c r="A7" s="6">
        <v>908</v>
      </c>
      <c r="B7" s="7" t="s">
        <v>3</v>
      </c>
      <c r="C7" s="14">
        <v>0</v>
      </c>
      <c r="D7" s="14" t="s">
        <v>59</v>
      </c>
      <c r="E7" s="14" t="s">
        <v>59</v>
      </c>
      <c r="F7" s="14">
        <v>0</v>
      </c>
    </row>
    <row r="8" spans="1:6" ht="31.5" x14ac:dyDescent="0.25">
      <c r="A8" s="6">
        <v>910</v>
      </c>
      <c r="B8" s="7" t="s">
        <v>4</v>
      </c>
      <c r="C8" s="14">
        <v>0</v>
      </c>
      <c r="D8" s="14" t="s">
        <v>59</v>
      </c>
      <c r="E8" s="14" t="s">
        <v>59</v>
      </c>
      <c r="F8" s="14">
        <v>0</v>
      </c>
    </row>
    <row r="9" spans="1:6" ht="31.5" x14ac:dyDescent="0.25">
      <c r="A9" s="6">
        <v>918</v>
      </c>
      <c r="B9" s="7" t="s">
        <v>5</v>
      </c>
      <c r="C9" s="14">
        <v>1</v>
      </c>
      <c r="D9" s="14">
        <v>0</v>
      </c>
      <c r="E9" s="14">
        <v>0</v>
      </c>
      <c r="F9" s="14">
        <v>1</v>
      </c>
    </row>
    <row r="10" spans="1:6" ht="31.5" x14ac:dyDescent="0.25">
      <c r="A10" s="6">
        <v>921</v>
      </c>
      <c r="B10" s="7" t="s">
        <v>6</v>
      </c>
      <c r="C10" s="14">
        <v>1</v>
      </c>
      <c r="D10" s="14">
        <v>0</v>
      </c>
      <c r="E10" s="14">
        <v>0</v>
      </c>
      <c r="F10" s="14">
        <v>1</v>
      </c>
    </row>
    <row r="11" spans="1:6" ht="35.25" customHeight="1" x14ac:dyDescent="0.25">
      <c r="A11" s="6">
        <v>922</v>
      </c>
      <c r="B11" s="7" t="s">
        <v>7</v>
      </c>
      <c r="C11" s="14">
        <v>0</v>
      </c>
      <c r="D11" s="14" t="s">
        <v>59</v>
      </c>
      <c r="E11" s="14" t="s">
        <v>59</v>
      </c>
      <c r="F11" s="14">
        <v>0</v>
      </c>
    </row>
    <row r="12" spans="1:6" ht="31.5" x14ac:dyDescent="0.25">
      <c r="A12" s="6">
        <v>923</v>
      </c>
      <c r="B12" s="7" t="s">
        <v>8</v>
      </c>
      <c r="C12" s="14">
        <v>1</v>
      </c>
      <c r="D12" s="14" t="s">
        <v>195</v>
      </c>
      <c r="E12" s="14">
        <v>0</v>
      </c>
      <c r="F12" s="14">
        <v>0</v>
      </c>
    </row>
    <row r="13" spans="1:6" ht="31.5" x14ac:dyDescent="0.25">
      <c r="A13" s="6">
        <v>925</v>
      </c>
      <c r="B13" s="7" t="s">
        <v>9</v>
      </c>
      <c r="C13" s="14">
        <v>1</v>
      </c>
      <c r="D13" s="14">
        <v>0</v>
      </c>
      <c r="E13" s="14">
        <v>0</v>
      </c>
      <c r="F13" s="14">
        <v>1</v>
      </c>
    </row>
    <row r="14" spans="1:6" ht="31.5" x14ac:dyDescent="0.25">
      <c r="A14" s="6">
        <v>926</v>
      </c>
      <c r="B14" s="7" t="s">
        <v>10</v>
      </c>
      <c r="C14" s="14">
        <v>1</v>
      </c>
      <c r="D14" s="14">
        <v>0</v>
      </c>
      <c r="E14" s="14">
        <v>0</v>
      </c>
      <c r="F14" s="14">
        <v>1</v>
      </c>
    </row>
    <row r="15" spans="1:6" ht="31.5" x14ac:dyDescent="0.25">
      <c r="A15" s="6">
        <v>929</v>
      </c>
      <c r="B15" s="7" t="s">
        <v>11</v>
      </c>
      <c r="C15" s="14">
        <v>1</v>
      </c>
      <c r="D15" s="14">
        <v>0</v>
      </c>
      <c r="E15" s="14">
        <v>0</v>
      </c>
      <c r="F15" s="14">
        <v>1</v>
      </c>
    </row>
    <row r="16" spans="1:6" ht="31.5" x14ac:dyDescent="0.25">
      <c r="A16" s="6">
        <v>930</v>
      </c>
      <c r="B16" s="7" t="s">
        <v>12</v>
      </c>
      <c r="C16" s="14">
        <v>1</v>
      </c>
      <c r="D16" s="14">
        <v>0</v>
      </c>
      <c r="E16" s="14">
        <v>0</v>
      </c>
      <c r="F16" s="14">
        <v>1</v>
      </c>
    </row>
    <row r="17" spans="1:6" ht="31.5" x14ac:dyDescent="0.25">
      <c r="A17" s="6">
        <v>934</v>
      </c>
      <c r="B17" s="7" t="s">
        <v>13</v>
      </c>
      <c r="C17" s="14">
        <v>1</v>
      </c>
      <c r="D17" s="14">
        <v>0</v>
      </c>
      <c r="E17" s="14">
        <v>0</v>
      </c>
      <c r="F17" s="14">
        <v>1</v>
      </c>
    </row>
    <row r="18" spans="1:6" ht="31.5" x14ac:dyDescent="0.25">
      <c r="A18" s="6">
        <v>942</v>
      </c>
      <c r="B18" s="7" t="s">
        <v>14</v>
      </c>
      <c r="C18" s="14">
        <v>1</v>
      </c>
      <c r="D18" s="14">
        <v>0</v>
      </c>
      <c r="E18" s="14">
        <v>0</v>
      </c>
      <c r="F18" s="14">
        <v>1</v>
      </c>
    </row>
    <row r="19" spans="1:6" ht="31.5" x14ac:dyDescent="0.25">
      <c r="A19" s="6">
        <v>962</v>
      </c>
      <c r="B19" s="7" t="s">
        <v>15</v>
      </c>
      <c r="C19" s="14">
        <v>0</v>
      </c>
      <c r="D19" s="14" t="s">
        <v>59</v>
      </c>
      <c r="E19" s="14" t="s">
        <v>59</v>
      </c>
      <c r="F19" s="14">
        <v>0</v>
      </c>
    </row>
    <row r="20" spans="1:6" ht="31.5" x14ac:dyDescent="0.25">
      <c r="A20" s="6">
        <v>972</v>
      </c>
      <c r="B20" s="7" t="s">
        <v>16</v>
      </c>
      <c r="C20" s="14">
        <v>0</v>
      </c>
      <c r="D20" s="14" t="s">
        <v>59</v>
      </c>
      <c r="E20" s="14" t="s">
        <v>59</v>
      </c>
      <c r="F20" s="14">
        <v>0</v>
      </c>
    </row>
    <row r="21" spans="1:6" ht="31.5" x14ac:dyDescent="0.25">
      <c r="A21" s="6">
        <v>982</v>
      </c>
      <c r="B21" s="7" t="s">
        <v>17</v>
      </c>
      <c r="C21" s="14">
        <v>0</v>
      </c>
      <c r="D21" s="14" t="s">
        <v>59</v>
      </c>
      <c r="E21" s="14" t="s">
        <v>59</v>
      </c>
      <c r="F21" s="14">
        <v>0</v>
      </c>
    </row>
    <row r="22" spans="1:6" ht="31.5" x14ac:dyDescent="0.25">
      <c r="A22" s="6">
        <v>992</v>
      </c>
      <c r="B22" s="7" t="s">
        <v>18</v>
      </c>
      <c r="C22" s="14">
        <v>0</v>
      </c>
      <c r="D22" s="14" t="s">
        <v>59</v>
      </c>
      <c r="E22" s="14" t="s">
        <v>59</v>
      </c>
      <c r="F22" s="14">
        <v>0</v>
      </c>
    </row>
  </sheetData>
  <mergeCells count="1">
    <mergeCell ref="A1:F1"/>
  </mergeCells>
  <pageMargins left="0.78740157480314965" right="0.39370078740157483" top="0.39370078740157483" bottom="0.78740157480314965" header="0.31496062992125984" footer="0.31496062992125984"/>
  <pageSetup paperSize="9" scale="68" orientation="portrait" r:id="rId1"/>
  <rowBreaks count="1" manualBreakCount="1">
    <brk id="4" max="16383" man="1"/>
  </rowBreaks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Normal="100" zoomScaleSheetLayoutView="100" workbookViewId="0">
      <selection activeCell="H12" sqref="H12"/>
    </sheetView>
  </sheetViews>
  <sheetFormatPr defaultRowHeight="15" x14ac:dyDescent="0.25"/>
  <cols>
    <col min="1" max="1" width="7.42578125" customWidth="1"/>
    <col min="2" max="2" width="45.85546875" customWidth="1"/>
    <col min="3" max="3" width="12.85546875" customWidth="1"/>
    <col min="4" max="4" width="17.85546875" customWidth="1"/>
    <col min="5" max="5" width="17.28515625" customWidth="1"/>
    <col min="6" max="6" width="15" customWidth="1"/>
    <col min="7" max="7" width="14.7109375" customWidth="1"/>
  </cols>
  <sheetData>
    <row r="1" spans="1:7" ht="18" customHeight="1" x14ac:dyDescent="0.25">
      <c r="A1" s="198" t="s">
        <v>171</v>
      </c>
      <c r="B1" s="198"/>
      <c r="C1" s="198"/>
      <c r="D1" s="198"/>
      <c r="E1" s="198"/>
      <c r="F1" s="198"/>
      <c r="G1" s="198"/>
    </row>
    <row r="2" spans="1:7" ht="129" customHeight="1" x14ac:dyDescent="0.25">
      <c r="A2" s="2" t="s">
        <v>19</v>
      </c>
      <c r="B2" s="2" t="s">
        <v>115</v>
      </c>
      <c r="C2" s="92" t="s">
        <v>141</v>
      </c>
      <c r="D2" s="92" t="s">
        <v>111</v>
      </c>
      <c r="E2" s="92" t="s">
        <v>143</v>
      </c>
      <c r="F2" s="92" t="s">
        <v>31</v>
      </c>
      <c r="G2" s="92" t="s">
        <v>32</v>
      </c>
    </row>
    <row r="3" spans="1:7" s="59" customFormat="1" ht="147.75" customHeight="1" x14ac:dyDescent="0.25">
      <c r="A3" s="94"/>
      <c r="B3" s="94"/>
      <c r="C3" s="1"/>
      <c r="D3" s="221" t="s">
        <v>199</v>
      </c>
      <c r="E3" s="221" t="s">
        <v>200</v>
      </c>
      <c r="F3" s="1"/>
      <c r="G3" s="1"/>
    </row>
    <row r="4" spans="1:7" ht="23.25" customHeight="1" x14ac:dyDescent="0.25">
      <c r="A4" s="151" t="s">
        <v>189</v>
      </c>
      <c r="B4" s="7" t="s">
        <v>0</v>
      </c>
      <c r="C4" s="14">
        <v>1</v>
      </c>
      <c r="D4" s="24">
        <f>621+10563.8</f>
        <v>11184.8</v>
      </c>
      <c r="E4" s="24">
        <f>2557.8+33598.4</f>
        <v>36156.200000000004</v>
      </c>
      <c r="F4" s="24">
        <f t="shared" ref="F4:F16" si="0">D4/E4*100</f>
        <v>30.934666806799381</v>
      </c>
      <c r="G4" s="58">
        <v>1</v>
      </c>
    </row>
    <row r="5" spans="1:7" ht="20.25" customHeight="1" x14ac:dyDescent="0.25">
      <c r="A5" s="6">
        <v>902</v>
      </c>
      <c r="B5" s="7" t="s">
        <v>1</v>
      </c>
      <c r="C5" s="14">
        <v>1</v>
      </c>
      <c r="D5" s="24">
        <v>527589.30000000005</v>
      </c>
      <c r="E5" s="24">
        <v>1393483.3</v>
      </c>
      <c r="F5" s="24">
        <f t="shared" si="0"/>
        <v>37.861185706351847</v>
      </c>
      <c r="G5" s="58">
        <v>1</v>
      </c>
    </row>
    <row r="6" spans="1:7" ht="31.5" x14ac:dyDescent="0.25">
      <c r="A6" s="6">
        <v>905</v>
      </c>
      <c r="B6" s="7" t="s">
        <v>2</v>
      </c>
      <c r="C6" s="14">
        <v>1</v>
      </c>
      <c r="D6" s="24">
        <v>33107.1</v>
      </c>
      <c r="E6" s="24">
        <v>87392.6</v>
      </c>
      <c r="F6" s="30">
        <f t="shared" si="0"/>
        <v>37.883184617461886</v>
      </c>
      <c r="G6" s="58">
        <v>1</v>
      </c>
    </row>
    <row r="7" spans="1:7" ht="31.5" x14ac:dyDescent="0.25">
      <c r="A7" s="6">
        <v>908</v>
      </c>
      <c r="B7" s="7" t="s">
        <v>3</v>
      </c>
      <c r="C7" s="14">
        <v>1</v>
      </c>
      <c r="D7" s="24">
        <v>4343.6000000000004</v>
      </c>
      <c r="E7" s="24">
        <v>12871.8</v>
      </c>
      <c r="F7" s="30">
        <f t="shared" si="0"/>
        <v>33.745086157336196</v>
      </c>
      <c r="G7" s="58">
        <v>1</v>
      </c>
    </row>
    <row r="8" spans="1:7" ht="31.5" x14ac:dyDescent="0.25">
      <c r="A8" s="6">
        <v>910</v>
      </c>
      <c r="B8" s="7" t="s">
        <v>4</v>
      </c>
      <c r="C8" s="14">
        <v>1</v>
      </c>
      <c r="D8" s="24">
        <v>5190.8</v>
      </c>
      <c r="E8" s="24">
        <v>18231.599999999999</v>
      </c>
      <c r="F8" s="30">
        <f t="shared" si="0"/>
        <v>28.471445183088704</v>
      </c>
      <c r="G8" s="58">
        <v>1</v>
      </c>
    </row>
    <row r="9" spans="1:7" ht="31.5" x14ac:dyDescent="0.25">
      <c r="A9" s="6">
        <v>918</v>
      </c>
      <c r="B9" s="7" t="s">
        <v>5</v>
      </c>
      <c r="C9" s="14">
        <v>1</v>
      </c>
      <c r="D9" s="24">
        <v>275757.7</v>
      </c>
      <c r="E9" s="24">
        <v>449595.8</v>
      </c>
      <c r="F9" s="30">
        <f t="shared" si="0"/>
        <v>61.334580972509087</v>
      </c>
      <c r="G9" s="58">
        <v>0</v>
      </c>
    </row>
    <row r="10" spans="1:7" ht="31.5" x14ac:dyDescent="0.25">
      <c r="A10" s="6">
        <v>921</v>
      </c>
      <c r="B10" s="7" t="s">
        <v>6</v>
      </c>
      <c r="C10" s="14">
        <v>1</v>
      </c>
      <c r="D10" s="24">
        <v>40974.400000000001</v>
      </c>
      <c r="E10" s="24">
        <v>90257.8</v>
      </c>
      <c r="F10" s="30">
        <f t="shared" si="0"/>
        <v>45.397073715512676</v>
      </c>
      <c r="G10" s="58">
        <v>0</v>
      </c>
    </row>
    <row r="11" spans="1:7" ht="35.25" customHeight="1" x14ac:dyDescent="0.25">
      <c r="A11" s="6">
        <v>922</v>
      </c>
      <c r="B11" s="7" t="s">
        <v>7</v>
      </c>
      <c r="C11" s="14">
        <v>1</v>
      </c>
      <c r="D11" s="24">
        <v>1632.3</v>
      </c>
      <c r="E11" s="24">
        <v>5332.2</v>
      </c>
      <c r="F11" s="30">
        <f t="shared" si="0"/>
        <v>30.612130077641496</v>
      </c>
      <c r="G11" s="58">
        <v>1</v>
      </c>
    </row>
    <row r="12" spans="1:7" ht="31.5" x14ac:dyDescent="0.25">
      <c r="A12" s="6">
        <v>923</v>
      </c>
      <c r="B12" s="7" t="s">
        <v>8</v>
      </c>
      <c r="C12" s="14">
        <v>1</v>
      </c>
      <c r="D12" s="24">
        <v>444955</v>
      </c>
      <c r="E12" s="24">
        <v>809812.5</v>
      </c>
      <c r="F12" s="30">
        <f t="shared" si="0"/>
        <v>54.945434900054025</v>
      </c>
      <c r="G12" s="58">
        <v>0</v>
      </c>
    </row>
    <row r="13" spans="1:7" ht="31.5" x14ac:dyDescent="0.25">
      <c r="A13" s="6">
        <v>925</v>
      </c>
      <c r="B13" s="7" t="s">
        <v>9</v>
      </c>
      <c r="C13" s="14">
        <v>1</v>
      </c>
      <c r="D13" s="24">
        <v>705343.7</v>
      </c>
      <c r="E13" s="24">
        <v>2440392.9</v>
      </c>
      <c r="F13" s="30">
        <f t="shared" si="0"/>
        <v>28.902874614985151</v>
      </c>
      <c r="G13" s="58">
        <v>1</v>
      </c>
    </row>
    <row r="14" spans="1:7" ht="31.5" x14ac:dyDescent="0.25">
      <c r="A14" s="6">
        <v>926</v>
      </c>
      <c r="B14" s="7" t="s">
        <v>10</v>
      </c>
      <c r="C14" s="14">
        <v>1</v>
      </c>
      <c r="D14" s="24">
        <v>327532.7</v>
      </c>
      <c r="E14" s="24">
        <v>1028475.4</v>
      </c>
      <c r="F14" s="30">
        <f t="shared" si="0"/>
        <v>31.846430162549343</v>
      </c>
      <c r="G14" s="58">
        <v>1</v>
      </c>
    </row>
    <row r="15" spans="1:7" ht="31.5" x14ac:dyDescent="0.25">
      <c r="A15" s="6">
        <v>929</v>
      </c>
      <c r="B15" s="7" t="s">
        <v>11</v>
      </c>
      <c r="C15" s="14">
        <v>1</v>
      </c>
      <c r="D15" s="24">
        <v>148668.79999999999</v>
      </c>
      <c r="E15" s="24">
        <v>555765</v>
      </c>
      <c r="F15" s="30">
        <f t="shared" si="0"/>
        <v>26.750299137225262</v>
      </c>
      <c r="G15" s="58">
        <v>1</v>
      </c>
    </row>
    <row r="16" spans="1:7" ht="31.5" x14ac:dyDescent="0.25">
      <c r="A16" s="6">
        <v>930</v>
      </c>
      <c r="B16" s="144" t="s">
        <v>12</v>
      </c>
      <c r="C16" s="145">
        <v>1</v>
      </c>
      <c r="D16" s="85">
        <v>680.6</v>
      </c>
      <c r="E16" s="85">
        <v>1955.1</v>
      </c>
      <c r="F16" s="150">
        <f t="shared" si="0"/>
        <v>34.811518592399374</v>
      </c>
      <c r="G16" s="58">
        <v>1</v>
      </c>
    </row>
    <row r="17" spans="1:7" ht="31.5" x14ac:dyDescent="0.25">
      <c r="A17" s="6">
        <v>934</v>
      </c>
      <c r="B17" s="7" t="s">
        <v>13</v>
      </c>
      <c r="C17" s="14">
        <v>1</v>
      </c>
      <c r="D17" s="24">
        <v>19716.7</v>
      </c>
      <c r="E17" s="24">
        <v>51218.1</v>
      </c>
      <c r="F17" s="24">
        <f t="shared" ref="F17:F22" si="1">D17/E17*100</f>
        <v>38.495570901692957</v>
      </c>
      <c r="G17" s="58">
        <v>1</v>
      </c>
    </row>
    <row r="18" spans="1:7" ht="31.5" x14ac:dyDescent="0.25">
      <c r="A18" s="6">
        <v>942</v>
      </c>
      <c r="B18" s="7" t="s">
        <v>14</v>
      </c>
      <c r="C18" s="14">
        <v>1</v>
      </c>
      <c r="D18" s="24">
        <v>358740.8</v>
      </c>
      <c r="E18" s="24">
        <v>809411.1</v>
      </c>
      <c r="F18" s="24">
        <f t="shared" si="1"/>
        <v>44.321210816110629</v>
      </c>
      <c r="G18" s="58">
        <f>1-(F18-40)/40</f>
        <v>0.89196972959723431</v>
      </c>
    </row>
    <row r="19" spans="1:7" ht="31.5" x14ac:dyDescent="0.25">
      <c r="A19" s="6">
        <v>962</v>
      </c>
      <c r="B19" s="7" t="s">
        <v>15</v>
      </c>
      <c r="C19" s="14">
        <v>1</v>
      </c>
      <c r="D19" s="24">
        <v>129222.8</v>
      </c>
      <c r="E19" s="24">
        <v>301538.2</v>
      </c>
      <c r="F19" s="24">
        <f t="shared" si="1"/>
        <v>42.85453716975163</v>
      </c>
      <c r="G19" s="58">
        <f t="shared" ref="G19:G22" si="2">1-(F19-40)/40</f>
        <v>0.9286365707562092</v>
      </c>
    </row>
    <row r="20" spans="1:7" ht="31.5" x14ac:dyDescent="0.25">
      <c r="A20" s="6">
        <v>972</v>
      </c>
      <c r="B20" s="7" t="s">
        <v>16</v>
      </c>
      <c r="C20" s="14">
        <v>1</v>
      </c>
      <c r="D20" s="24">
        <v>101810.5</v>
      </c>
      <c r="E20" s="24">
        <v>247063.7</v>
      </c>
      <c r="F20" s="24">
        <f t="shared" si="1"/>
        <v>41.208198533414659</v>
      </c>
      <c r="G20" s="58">
        <f t="shared" si="2"/>
        <v>0.96979503666463351</v>
      </c>
    </row>
    <row r="21" spans="1:7" ht="31.5" x14ac:dyDescent="0.25">
      <c r="A21" s="6">
        <v>982</v>
      </c>
      <c r="B21" s="7" t="s">
        <v>17</v>
      </c>
      <c r="C21" s="14">
        <v>1</v>
      </c>
      <c r="D21" s="24">
        <v>89522.3</v>
      </c>
      <c r="E21" s="24">
        <v>215862.39999999999</v>
      </c>
      <c r="F21" s="24">
        <f t="shared" si="1"/>
        <v>41.471928413656109</v>
      </c>
      <c r="G21" s="58">
        <f t="shared" si="2"/>
        <v>0.96320178965859726</v>
      </c>
    </row>
    <row r="22" spans="1:7" ht="31.5" x14ac:dyDescent="0.25">
      <c r="A22" s="6">
        <v>992</v>
      </c>
      <c r="B22" s="7" t="s">
        <v>18</v>
      </c>
      <c r="C22" s="14">
        <v>1</v>
      </c>
      <c r="D22" s="24">
        <v>159689.9</v>
      </c>
      <c r="E22" s="24">
        <v>382925.3</v>
      </c>
      <c r="F22" s="24">
        <f t="shared" si="1"/>
        <v>41.702624506659653</v>
      </c>
      <c r="G22" s="58">
        <f t="shared" si="2"/>
        <v>0.95743438733350872</v>
      </c>
    </row>
  </sheetData>
  <mergeCells count="1">
    <mergeCell ref="A1:G1"/>
  </mergeCells>
  <pageMargins left="0.78740157480314965" right="0.39370078740157483" top="0.39370078740157483" bottom="0.78740157480314965" header="0.31496062992125984" footer="0.31496062992125984"/>
  <pageSetup paperSize="9" scale="69" orientation="portrait" r:id="rId1"/>
  <rowBreaks count="1" manualBreakCount="1">
    <brk id="4" max="16383" man="1"/>
  </rowBreaks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zoomScaleNormal="100" zoomScaleSheetLayoutView="75" workbookViewId="0">
      <selection activeCell="B17" sqref="B17:Q17"/>
    </sheetView>
  </sheetViews>
  <sheetFormatPr defaultColWidth="9.140625" defaultRowHeight="15.75" x14ac:dyDescent="0.25"/>
  <cols>
    <col min="1" max="1" width="7.42578125" style="59" customWidth="1"/>
    <col min="2" max="2" width="45.85546875" style="59" customWidth="1"/>
    <col min="3" max="3" width="9.28515625" style="59" customWidth="1"/>
    <col min="4" max="10" width="11.5703125" style="37" customWidth="1"/>
    <col min="11" max="11" width="11.42578125" style="37" customWidth="1"/>
    <col min="12" max="15" width="11.5703125" style="37" customWidth="1"/>
    <col min="16" max="16" width="13.28515625" style="37" customWidth="1"/>
    <col min="17" max="17" width="11.5703125" style="37" customWidth="1"/>
    <col min="18" max="16384" width="9.140625" style="59"/>
  </cols>
  <sheetData>
    <row r="1" spans="1:17" ht="18" customHeight="1" x14ac:dyDescent="0.25">
      <c r="A1" s="202" t="s">
        <v>172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/>
    </row>
    <row r="2" spans="1:17" ht="74.25" customHeight="1" x14ac:dyDescent="0.25">
      <c r="A2" s="94" t="s">
        <v>19</v>
      </c>
      <c r="B2" s="94" t="s">
        <v>115</v>
      </c>
      <c r="C2" s="1" t="s">
        <v>141</v>
      </c>
      <c r="D2" s="36" t="s">
        <v>33</v>
      </c>
      <c r="E2" s="36" t="s">
        <v>34</v>
      </c>
      <c r="F2" s="36" t="s">
        <v>35</v>
      </c>
      <c r="G2" s="36" t="s">
        <v>36</v>
      </c>
      <c r="H2" s="36" t="s">
        <v>37</v>
      </c>
      <c r="I2" s="36" t="s">
        <v>38</v>
      </c>
      <c r="J2" s="36" t="s">
        <v>39</v>
      </c>
      <c r="K2" s="36" t="s">
        <v>40</v>
      </c>
      <c r="L2" s="36" t="s">
        <v>41</v>
      </c>
      <c r="M2" s="36" t="s">
        <v>42</v>
      </c>
      <c r="N2" s="36" t="s">
        <v>43</v>
      </c>
      <c r="O2" s="36" t="s">
        <v>44</v>
      </c>
      <c r="P2" s="38" t="s">
        <v>45</v>
      </c>
      <c r="Q2" s="39" t="s">
        <v>46</v>
      </c>
    </row>
    <row r="3" spans="1:17" ht="38.25" customHeight="1" x14ac:dyDescent="0.25">
      <c r="A3" s="110"/>
      <c r="B3" s="241" t="s">
        <v>62</v>
      </c>
      <c r="C3" s="242"/>
      <c r="D3" s="243" t="s">
        <v>64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5"/>
    </row>
    <row r="4" spans="1:17" ht="35.25" customHeight="1" x14ac:dyDescent="0.25">
      <c r="A4" s="110"/>
      <c r="B4" s="241" t="s">
        <v>63</v>
      </c>
      <c r="C4" s="242"/>
      <c r="D4" s="243" t="s">
        <v>65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5"/>
    </row>
    <row r="5" spans="1:17" ht="17.25" customHeight="1" x14ac:dyDescent="0.25">
      <c r="A5" s="240" t="s">
        <v>189</v>
      </c>
      <c r="B5" s="205" t="s">
        <v>0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7"/>
    </row>
    <row r="6" spans="1:17" ht="15.75" customHeight="1" x14ac:dyDescent="0.25">
      <c r="A6" s="6"/>
      <c r="B6" s="34" t="s">
        <v>47</v>
      </c>
      <c r="C6" s="41">
        <v>1</v>
      </c>
      <c r="D6" s="125">
        <f>385+2135.8</f>
        <v>2520.8000000000002</v>
      </c>
      <c r="E6" s="125">
        <f>274.1+2574.7</f>
        <v>2848.7999999999997</v>
      </c>
      <c r="F6" s="125">
        <f>173.7+2582.1</f>
        <v>2755.7999999999997</v>
      </c>
      <c r="G6" s="125">
        <f>183.6+2886.2</f>
        <v>3069.7999999999997</v>
      </c>
      <c r="H6" s="125">
        <f>281.5+2728.7</f>
        <v>3010.2</v>
      </c>
      <c r="I6" s="125">
        <f>87.5+2786</f>
        <v>2873.5</v>
      </c>
      <c r="J6" s="125">
        <f>193.5+2885.7</f>
        <v>3079.2</v>
      </c>
      <c r="K6" s="125">
        <f>188.9+2788.2</f>
        <v>2977.1</v>
      </c>
      <c r="L6" s="125">
        <f>214.5+3118.4</f>
        <v>3332.9</v>
      </c>
      <c r="M6" s="125">
        <f>208.1+2779.7</f>
        <v>2987.7999999999997</v>
      </c>
      <c r="N6" s="125">
        <f>164.4+3089.5</f>
        <v>3253.9</v>
      </c>
      <c r="O6" s="125">
        <f>207.2+3481.6</f>
        <v>3688.7999999999997</v>
      </c>
      <c r="P6" s="24"/>
      <c r="Q6" s="35"/>
    </row>
    <row r="7" spans="1:17" ht="15" customHeight="1" x14ac:dyDescent="0.25">
      <c r="A7" s="6"/>
      <c r="B7" s="34" t="s">
        <v>48</v>
      </c>
      <c r="C7" s="34"/>
      <c r="D7" s="126">
        <f>384.89+2050.4</f>
        <v>2435.29</v>
      </c>
      <c r="E7" s="126">
        <f>274.13+2364.6</f>
        <v>2638.73</v>
      </c>
      <c r="F7" s="126">
        <f>173.65+2303.1</f>
        <v>2476.75</v>
      </c>
      <c r="G7" s="126">
        <f>177.05+2606.81</f>
        <v>2783.86</v>
      </c>
      <c r="H7" s="126">
        <f>287.94+2720.33</f>
        <v>3008.27</v>
      </c>
      <c r="I7" s="126">
        <f>87.67+2769.66</f>
        <v>2857.33</v>
      </c>
      <c r="J7" s="126">
        <f>193.37+2727.55</f>
        <v>2920.92</v>
      </c>
      <c r="K7" s="126">
        <f>164.1+2217.23</f>
        <v>2381.33</v>
      </c>
      <c r="L7" s="126">
        <f>193.96+3174.83</f>
        <v>3368.79</v>
      </c>
      <c r="M7" s="126">
        <f>185.81+2363.81</f>
        <v>2549.62</v>
      </c>
      <c r="N7" s="126">
        <f>172.7+3134.36</f>
        <v>3307.06</v>
      </c>
      <c r="O7" s="126">
        <f>262.52+5065.68</f>
        <v>5328.2000000000007</v>
      </c>
      <c r="P7" s="40"/>
      <c r="Q7" s="46"/>
    </row>
    <row r="8" spans="1:17" ht="17.25" customHeight="1" x14ac:dyDescent="0.25">
      <c r="A8" s="6"/>
      <c r="B8" s="34" t="s">
        <v>73</v>
      </c>
      <c r="C8" s="34"/>
      <c r="D8" s="40">
        <f>IMABS(D7-D6)/D7</f>
        <v>3.5112861301939489E-2</v>
      </c>
      <c r="E8" s="40">
        <f t="shared" ref="E8:O8" si="0">IMABS(E7-E6)/E7</f>
        <v>7.9610267060290257E-2</v>
      </c>
      <c r="F8" s="40">
        <f t="shared" si="0"/>
        <v>0.11266781063894205</v>
      </c>
      <c r="G8" s="40">
        <f t="shared" si="0"/>
        <v>0.1027134985236325</v>
      </c>
      <c r="H8" s="40">
        <f t="shared" si="0"/>
        <v>6.4156475316372405E-4</v>
      </c>
      <c r="I8" s="40">
        <f t="shared" si="0"/>
        <v>5.6591293270291049E-3</v>
      </c>
      <c r="J8" s="40">
        <f t="shared" si="0"/>
        <v>5.4188406392506383E-2</v>
      </c>
      <c r="K8" s="40">
        <f t="shared" si="0"/>
        <v>0.25018372086187129</v>
      </c>
      <c r="L8" s="40">
        <f t="shared" si="0"/>
        <v>1.0653676839458641E-2</v>
      </c>
      <c r="M8" s="40">
        <f t="shared" si="0"/>
        <v>0.17186090476227825</v>
      </c>
      <c r="N8" s="40">
        <f t="shared" si="0"/>
        <v>1.6074700791639661E-2</v>
      </c>
      <c r="O8" s="40">
        <f t="shared" si="0"/>
        <v>0.30768364550880239</v>
      </c>
      <c r="P8" s="40">
        <f>(1/12)*(O8+N8+M8+L8+K8+J8+I8+H8+G8+F8+E8+D8)*100</f>
        <v>9.5587515563462819</v>
      </c>
      <c r="Q8" s="46">
        <f>IF(P8&gt;=15,0,IF(AND(P8&gt;5,P8&lt;15),((15-P8)/10),IF(P8&lt;=5,1)))</f>
        <v>0.54412484436537178</v>
      </c>
    </row>
    <row r="9" spans="1:17" ht="18" customHeight="1" x14ac:dyDescent="0.25">
      <c r="A9" s="6">
        <v>902</v>
      </c>
      <c r="B9" s="199" t="s">
        <v>1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1"/>
    </row>
    <row r="10" spans="1:17" ht="15" customHeight="1" x14ac:dyDescent="0.25">
      <c r="A10" s="6"/>
      <c r="B10" s="34" t="s">
        <v>47</v>
      </c>
      <c r="C10" s="41">
        <v>1</v>
      </c>
      <c r="D10" s="124">
        <v>47143.199999999997</v>
      </c>
      <c r="E10" s="124">
        <v>97075.5</v>
      </c>
      <c r="F10" s="124">
        <v>137780</v>
      </c>
      <c r="G10" s="124">
        <v>123313.7</v>
      </c>
      <c r="H10" s="124">
        <v>102748.2</v>
      </c>
      <c r="I10" s="124">
        <v>112010</v>
      </c>
      <c r="J10" s="124">
        <v>142217.20000000001</v>
      </c>
      <c r="K10" s="124">
        <v>118970.2</v>
      </c>
      <c r="L10" s="124">
        <v>101037.1</v>
      </c>
      <c r="M10" s="124">
        <v>134378.4</v>
      </c>
      <c r="N10" s="124">
        <v>110594.9</v>
      </c>
      <c r="O10" s="124">
        <v>199889.5</v>
      </c>
      <c r="P10" s="24"/>
      <c r="Q10" s="35"/>
    </row>
    <row r="11" spans="1:17" ht="20.25" customHeight="1" x14ac:dyDescent="0.25">
      <c r="A11" s="6"/>
      <c r="B11" s="34" t="s">
        <v>48</v>
      </c>
      <c r="C11" s="34"/>
      <c r="D11" s="127">
        <v>17332.650000000001</v>
      </c>
      <c r="E11" s="127">
        <v>79955</v>
      </c>
      <c r="F11" s="127">
        <v>110088.65</v>
      </c>
      <c r="G11" s="127">
        <v>131211.51</v>
      </c>
      <c r="H11" s="127">
        <v>72999.259999999995</v>
      </c>
      <c r="I11" s="127">
        <v>105285.24</v>
      </c>
      <c r="J11" s="127">
        <v>126742.71</v>
      </c>
      <c r="K11" s="127">
        <v>121387.94</v>
      </c>
      <c r="L11" s="127">
        <v>100891.05</v>
      </c>
      <c r="M11" s="127">
        <v>122818.51</v>
      </c>
      <c r="N11" s="127">
        <v>108171.14</v>
      </c>
      <c r="O11" s="127">
        <v>296599.67</v>
      </c>
      <c r="P11" s="24"/>
      <c r="Q11" s="46"/>
    </row>
    <row r="12" spans="1:17" ht="20.25" customHeight="1" x14ac:dyDescent="0.25">
      <c r="A12" s="6"/>
      <c r="B12" s="34" t="s">
        <v>73</v>
      </c>
      <c r="C12" s="34"/>
      <c r="D12" s="40">
        <f>IMABS(D11-D10)/D11</f>
        <v>1.7199072271118376</v>
      </c>
      <c r="E12" s="40">
        <f t="shared" ref="E12:O12" si="1">IMABS(E11-E10)/E11</f>
        <v>0.21412669626664999</v>
      </c>
      <c r="F12" s="40">
        <f t="shared" si="1"/>
        <v>0.25153682963684276</v>
      </c>
      <c r="G12" s="40">
        <f t="shared" si="1"/>
        <v>6.0191442046509579E-2</v>
      </c>
      <c r="H12" s="40">
        <f t="shared" si="1"/>
        <v>0.40752385709115413</v>
      </c>
      <c r="I12" s="40">
        <f t="shared" si="1"/>
        <v>6.3871820969396989E-2</v>
      </c>
      <c r="J12" s="40">
        <f t="shared" si="1"/>
        <v>0.12209372830989652</v>
      </c>
      <c r="K12" s="40">
        <f t="shared" si="1"/>
        <v>1.9917464617984333E-2</v>
      </c>
      <c r="L12" s="40">
        <f t="shared" si="1"/>
        <v>1.4476011499533696E-3</v>
      </c>
      <c r="M12" s="40">
        <f t="shared" si="1"/>
        <v>9.412172481167537E-2</v>
      </c>
      <c r="N12" s="40">
        <f t="shared" si="1"/>
        <v>2.240671587634183E-2</v>
      </c>
      <c r="O12" s="40">
        <f t="shared" si="1"/>
        <v>0.32606297235597054</v>
      </c>
      <c r="P12" s="40">
        <f>(1/12)*(O12+N12+M12+L12+K12+J12+I12+H12+G12+F12+E12+D12)*100</f>
        <v>27.526734002035102</v>
      </c>
      <c r="Q12" s="46">
        <f>IF(P12&gt;=15,0,IF(AND(P12&gt;5,P12&lt;15),((15-P12)/10),IF(P12&lt;=5,1)))</f>
        <v>0</v>
      </c>
    </row>
    <row r="13" spans="1:17" ht="14.25" customHeight="1" x14ac:dyDescent="0.25">
      <c r="A13" s="6">
        <v>905</v>
      </c>
      <c r="B13" s="199" t="s">
        <v>2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1"/>
    </row>
    <row r="14" spans="1:17" x14ac:dyDescent="0.25">
      <c r="A14" s="6"/>
      <c r="B14" s="34" t="s">
        <v>47</v>
      </c>
      <c r="C14" s="41">
        <v>1</v>
      </c>
      <c r="D14" s="124">
        <v>2263.8000000000002</v>
      </c>
      <c r="E14" s="124">
        <v>5839.4</v>
      </c>
      <c r="F14" s="124">
        <v>5525.85</v>
      </c>
      <c r="G14" s="124">
        <v>7526.85</v>
      </c>
      <c r="H14" s="124">
        <v>3144.8</v>
      </c>
      <c r="I14" s="124">
        <v>6446.9</v>
      </c>
      <c r="J14" s="124">
        <v>9405.2000000000007</v>
      </c>
      <c r="K14" s="124">
        <v>9763.84</v>
      </c>
      <c r="L14" s="124">
        <v>6308.6</v>
      </c>
      <c r="M14" s="124">
        <v>13338.95</v>
      </c>
      <c r="N14" s="124">
        <v>7154.16</v>
      </c>
      <c r="O14" s="124">
        <v>15731.6</v>
      </c>
      <c r="P14" s="24"/>
      <c r="Q14" s="35"/>
    </row>
    <row r="15" spans="1:17" x14ac:dyDescent="0.25">
      <c r="A15" s="6"/>
      <c r="B15" s="34" t="s">
        <v>48</v>
      </c>
      <c r="C15" s="34"/>
      <c r="D15" s="127">
        <v>1141.8900000000001</v>
      </c>
      <c r="E15" s="127">
        <v>5682.84</v>
      </c>
      <c r="F15" s="127">
        <v>5268.35</v>
      </c>
      <c r="G15" s="127">
        <v>7738.01</v>
      </c>
      <c r="H15" s="127">
        <v>3562.33</v>
      </c>
      <c r="I15" s="127">
        <v>6996.92</v>
      </c>
      <c r="J15" s="127">
        <v>8459.18</v>
      </c>
      <c r="K15" s="127">
        <v>8267.08</v>
      </c>
      <c r="L15" s="127">
        <v>7168.97</v>
      </c>
      <c r="M15" s="127">
        <v>6265.4</v>
      </c>
      <c r="N15" s="127">
        <v>6152.17</v>
      </c>
      <c r="O15" s="127">
        <v>20689.490000000002</v>
      </c>
      <c r="P15" s="24"/>
      <c r="Q15" s="46"/>
    </row>
    <row r="16" spans="1:17" x14ac:dyDescent="0.25">
      <c r="A16" s="6"/>
      <c r="B16" s="34" t="s">
        <v>73</v>
      </c>
      <c r="C16" s="34"/>
      <c r="D16" s="40">
        <f>IMABS(D15-D14)/D15</f>
        <v>0.98250269290386993</v>
      </c>
      <c r="E16" s="40">
        <f t="shared" ref="E16:O16" si="2">IMABS(E15-E14)/E15</f>
        <v>2.7549605478950575E-2</v>
      </c>
      <c r="F16" s="40">
        <f t="shared" si="2"/>
        <v>4.8876783053517704E-2</v>
      </c>
      <c r="G16" s="40">
        <f t="shared" si="2"/>
        <v>2.7288669825962987E-2</v>
      </c>
      <c r="H16" s="40">
        <f t="shared" si="2"/>
        <v>0.11720699654439644</v>
      </c>
      <c r="I16" s="40">
        <f t="shared" si="2"/>
        <v>7.8608873618677994E-2</v>
      </c>
      <c r="J16" s="40">
        <f t="shared" si="2"/>
        <v>0.11183353469248797</v>
      </c>
      <c r="K16" s="40">
        <f t="shared" si="2"/>
        <v>0.18105062488811047</v>
      </c>
      <c r="L16" s="40">
        <f t="shared" si="2"/>
        <v>0.12001305626889217</v>
      </c>
      <c r="M16" s="40">
        <f t="shared" si="2"/>
        <v>1.1289861780572672</v>
      </c>
      <c r="N16" s="40">
        <f t="shared" si="2"/>
        <v>0.1628677360996201</v>
      </c>
      <c r="O16" s="40">
        <f t="shared" si="2"/>
        <v>0.23963326307221691</v>
      </c>
      <c r="P16" s="40">
        <f>(1/12)*(O16+N16+M16+L16+K16+J16+I16+H16+G16+F16+E16+D16)*100</f>
        <v>26.886816787533085</v>
      </c>
      <c r="Q16" s="46">
        <f>IF(P16&gt;=15,0,IF(AND(P16&gt;5,P16&lt;15),((15-P16)/10),IF(P16&lt;=5,1)))</f>
        <v>0</v>
      </c>
    </row>
    <row r="17" spans="1:17" ht="15" customHeight="1" x14ac:dyDescent="0.25">
      <c r="A17" s="6">
        <v>908</v>
      </c>
      <c r="B17" s="199" t="s">
        <v>3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1"/>
    </row>
    <row r="18" spans="1:17" x14ac:dyDescent="0.25">
      <c r="A18" s="6"/>
      <c r="B18" s="34" t="s">
        <v>47</v>
      </c>
      <c r="C18" s="41">
        <v>1</v>
      </c>
      <c r="D18" s="124">
        <v>415</v>
      </c>
      <c r="E18" s="124">
        <v>1142.8</v>
      </c>
      <c r="F18" s="124">
        <v>1192.8</v>
      </c>
      <c r="G18" s="124">
        <v>1757.8</v>
      </c>
      <c r="H18" s="124">
        <v>979.8</v>
      </c>
      <c r="I18" s="124">
        <v>1142.8</v>
      </c>
      <c r="J18" s="124">
        <v>1135.8</v>
      </c>
      <c r="K18" s="124">
        <v>1026.8</v>
      </c>
      <c r="L18" s="124">
        <v>1026</v>
      </c>
      <c r="M18" s="124">
        <v>974.5</v>
      </c>
      <c r="N18" s="124">
        <v>1101.5999999999999</v>
      </c>
      <c r="O18" s="124">
        <v>1023.6</v>
      </c>
      <c r="P18" s="35"/>
      <c r="Q18" s="35"/>
    </row>
    <row r="19" spans="1:17" x14ac:dyDescent="0.25">
      <c r="A19" s="6"/>
      <c r="B19" s="34" t="s">
        <v>48</v>
      </c>
      <c r="C19" s="34"/>
      <c r="D19" s="127">
        <v>264.39</v>
      </c>
      <c r="E19" s="127">
        <v>1031.54</v>
      </c>
      <c r="F19" s="127">
        <v>1140.3399999999999</v>
      </c>
      <c r="G19" s="127">
        <v>1736.53</v>
      </c>
      <c r="H19" s="127">
        <v>370.93</v>
      </c>
      <c r="I19" s="127">
        <v>1509.89</v>
      </c>
      <c r="J19" s="127">
        <v>946.04</v>
      </c>
      <c r="K19" s="127">
        <v>399.98</v>
      </c>
      <c r="L19" s="127">
        <v>1128.5</v>
      </c>
      <c r="M19" s="127">
        <v>827.97</v>
      </c>
      <c r="N19" s="127">
        <v>1054.4000000000001</v>
      </c>
      <c r="O19" s="127">
        <v>2461.2399999999998</v>
      </c>
      <c r="P19" s="35"/>
      <c r="Q19" s="35"/>
    </row>
    <row r="20" spans="1:17" x14ac:dyDescent="0.25">
      <c r="A20" s="6"/>
      <c r="B20" s="34" t="s">
        <v>73</v>
      </c>
      <c r="C20" s="34"/>
      <c r="D20" s="40">
        <f>IMABS(D19-D18)/D19</f>
        <v>0.56965089451189543</v>
      </c>
      <c r="E20" s="40">
        <f t="shared" ref="E20:O20" si="3">IMABS(E19-E18)/E19</f>
        <v>0.10785815382825678</v>
      </c>
      <c r="F20" s="40">
        <f t="shared" si="3"/>
        <v>4.6003823421084972E-2</v>
      </c>
      <c r="G20" s="40">
        <f t="shared" si="3"/>
        <v>1.22485646663173E-2</v>
      </c>
      <c r="H20" s="40">
        <f t="shared" si="3"/>
        <v>1.6414687407327524</v>
      </c>
      <c r="I20" s="40">
        <f t="shared" si="3"/>
        <v>0.24312367126082041</v>
      </c>
      <c r="J20" s="40">
        <f t="shared" si="3"/>
        <v>0.20058348484207855</v>
      </c>
      <c r="K20" s="40">
        <f t="shared" si="3"/>
        <v>1.5671283564178207</v>
      </c>
      <c r="L20" s="40">
        <f t="shared" si="3"/>
        <v>9.082853345148427E-2</v>
      </c>
      <c r="M20" s="40">
        <f t="shared" si="3"/>
        <v>0.17697501117190231</v>
      </c>
      <c r="N20" s="40">
        <f t="shared" si="3"/>
        <v>4.476479514415764E-2</v>
      </c>
      <c r="O20" s="40">
        <f t="shared" si="3"/>
        <v>0.5841120735889227</v>
      </c>
      <c r="P20" s="40">
        <f>(1/12)*(O20+N20+M20+L20+K20+J20+I20+H20+G20+F20+E20+D20)*100</f>
        <v>44.039550858645775</v>
      </c>
      <c r="Q20" s="46">
        <f>IF(P20&gt;=15,0,IF(AND(P20&gt;5,P20&lt;15),((15-P20)/10),IF(P20&lt;=5,1)))</f>
        <v>0</v>
      </c>
    </row>
    <row r="21" spans="1:17" ht="18.75" customHeight="1" x14ac:dyDescent="0.25">
      <c r="A21" s="6">
        <v>910</v>
      </c>
      <c r="B21" s="199" t="s">
        <v>4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1"/>
    </row>
    <row r="22" spans="1:17" x14ac:dyDescent="0.25">
      <c r="A22" s="6"/>
      <c r="B22" s="34" t="s">
        <v>47</v>
      </c>
      <c r="C22" s="41">
        <v>1</v>
      </c>
      <c r="D22" s="124">
        <v>1648.9</v>
      </c>
      <c r="E22" s="124">
        <v>1279.7</v>
      </c>
      <c r="F22" s="124">
        <v>1547.4</v>
      </c>
      <c r="G22" s="124">
        <v>1698.2</v>
      </c>
      <c r="H22" s="124">
        <v>1577.3</v>
      </c>
      <c r="I22" s="124">
        <v>1732.1</v>
      </c>
      <c r="J22" s="124">
        <v>2063.8000000000002</v>
      </c>
      <c r="K22" s="124">
        <v>1257.8</v>
      </c>
      <c r="L22" s="124">
        <v>1538</v>
      </c>
      <c r="M22" s="124">
        <v>1422.7</v>
      </c>
      <c r="N22" s="124">
        <v>1419.2</v>
      </c>
      <c r="O22" s="124">
        <v>1124.5999999999999</v>
      </c>
      <c r="P22" s="35"/>
      <c r="Q22" s="35"/>
    </row>
    <row r="23" spans="1:17" x14ac:dyDescent="0.25">
      <c r="A23" s="6"/>
      <c r="B23" s="34" t="s">
        <v>48</v>
      </c>
      <c r="C23" s="34"/>
      <c r="D23" s="127">
        <v>1597.58</v>
      </c>
      <c r="E23" s="127">
        <v>1161.73</v>
      </c>
      <c r="F23" s="127">
        <v>1485.09</v>
      </c>
      <c r="G23" s="127">
        <v>1387.78</v>
      </c>
      <c r="H23" s="127">
        <v>1438.71</v>
      </c>
      <c r="I23" s="127">
        <v>1391.36</v>
      </c>
      <c r="J23" s="127">
        <v>1837.95</v>
      </c>
      <c r="K23" s="127">
        <v>1099.31</v>
      </c>
      <c r="L23" s="127">
        <v>1641.35</v>
      </c>
      <c r="M23" s="127">
        <v>1301.48</v>
      </c>
      <c r="N23" s="127">
        <v>1646.68</v>
      </c>
      <c r="O23" s="127">
        <v>2242.62</v>
      </c>
      <c r="P23" s="35"/>
      <c r="Q23" s="35"/>
    </row>
    <row r="24" spans="1:17" x14ac:dyDescent="0.25">
      <c r="A24" s="6"/>
      <c r="B24" s="34" t="s">
        <v>73</v>
      </c>
      <c r="C24" s="34"/>
      <c r="D24" s="40">
        <f>IMABS(D23-D22)/D23</f>
        <v>3.2123586925224504E-2</v>
      </c>
      <c r="E24" s="40">
        <f t="shared" ref="E24:O24" si="4">IMABS(E23-E22)/E23</f>
        <v>0.10154683101925578</v>
      </c>
      <c r="F24" s="40">
        <f t="shared" si="4"/>
        <v>4.1957053107892571E-2</v>
      </c>
      <c r="G24" s="40">
        <f t="shared" si="4"/>
        <v>0.22368098689994098</v>
      </c>
      <c r="H24" s="40">
        <f t="shared" si="4"/>
        <v>9.6329350598800254E-2</v>
      </c>
      <c r="I24" s="40">
        <f t="shared" si="4"/>
        <v>0.24489707911683536</v>
      </c>
      <c r="J24" s="40">
        <f t="shared" si="4"/>
        <v>0.12288147120433099</v>
      </c>
      <c r="K24" s="40">
        <f t="shared" si="4"/>
        <v>0.14417225350447099</v>
      </c>
      <c r="L24" s="40">
        <f t="shared" si="4"/>
        <v>6.2966460535534716E-2</v>
      </c>
      <c r="M24" s="40">
        <f t="shared" si="4"/>
        <v>9.3140117404800701E-2</v>
      </c>
      <c r="N24" s="40">
        <f t="shared" si="4"/>
        <v>0.13814463040785097</v>
      </c>
      <c r="O24" s="40">
        <f t="shared" si="4"/>
        <v>0.49853296590594931</v>
      </c>
      <c r="P24" s="40">
        <f>(1/12)*(O24+N24+M24+L24+K24+J24+I24+H24+G24+F24+E24+D24)*100</f>
        <v>15.003106555257393</v>
      </c>
      <c r="Q24" s="46">
        <f>IF(P24&gt;=15,0,IF(AND(P24&gt;5,P24&lt;15),((15-P24)/10),IF(P24&lt;=5,1)))</f>
        <v>0</v>
      </c>
    </row>
    <row r="25" spans="1:17" ht="18" customHeight="1" x14ac:dyDescent="0.25">
      <c r="A25" s="6">
        <v>918</v>
      </c>
      <c r="B25" s="199" t="s">
        <v>5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1"/>
    </row>
    <row r="26" spans="1:17" x14ac:dyDescent="0.25">
      <c r="A26" s="6"/>
      <c r="B26" s="34" t="s">
        <v>47</v>
      </c>
      <c r="C26" s="41">
        <v>1</v>
      </c>
      <c r="D26" s="124">
        <v>21721.5</v>
      </c>
      <c r="E26" s="124">
        <v>25034.2</v>
      </c>
      <c r="F26" s="124">
        <v>43212.28</v>
      </c>
      <c r="G26" s="124">
        <v>53958.58</v>
      </c>
      <c r="H26" s="124">
        <v>46357.93</v>
      </c>
      <c r="I26" s="124">
        <v>96780.23</v>
      </c>
      <c r="J26" s="124">
        <v>45503.73</v>
      </c>
      <c r="K26" s="124">
        <v>36151.93</v>
      </c>
      <c r="L26" s="124">
        <v>80742.63</v>
      </c>
      <c r="M26" s="124">
        <v>64403.33</v>
      </c>
      <c r="N26" s="124">
        <v>75189.39</v>
      </c>
      <c r="O26" s="124">
        <v>235321.87</v>
      </c>
      <c r="P26" s="35"/>
      <c r="Q26" s="35"/>
    </row>
    <row r="27" spans="1:17" x14ac:dyDescent="0.25">
      <c r="A27" s="6"/>
      <c r="B27" s="34" t="s">
        <v>48</v>
      </c>
      <c r="C27" s="34"/>
      <c r="D27" s="127">
        <v>2348.0500000000002</v>
      </c>
      <c r="E27" s="127">
        <v>7151.12</v>
      </c>
      <c r="F27" s="127">
        <v>13844.01</v>
      </c>
      <c r="G27" s="127">
        <v>14948.77</v>
      </c>
      <c r="H27" s="127">
        <v>27484.12</v>
      </c>
      <c r="I27" s="127">
        <v>31479.26</v>
      </c>
      <c r="J27" s="127">
        <v>42806.75</v>
      </c>
      <c r="K27" s="127">
        <v>9906.18</v>
      </c>
      <c r="L27" s="127">
        <v>23868.78</v>
      </c>
      <c r="M27" s="127">
        <v>68961.570000000007</v>
      </c>
      <c r="N27" s="127">
        <v>25244.87</v>
      </c>
      <c r="O27" s="127">
        <v>181551.3</v>
      </c>
      <c r="P27" s="35"/>
      <c r="Q27" s="35"/>
    </row>
    <row r="28" spans="1:17" x14ac:dyDescent="0.25">
      <c r="A28" s="6"/>
      <c r="B28" s="34" t="s">
        <v>73</v>
      </c>
      <c r="C28" s="34"/>
      <c r="D28" s="40">
        <f>IMABS(D27-D26)/D27</f>
        <v>8.2508677413172631</v>
      </c>
      <c r="E28" s="40">
        <f t="shared" ref="E28:O28" si="5">IMABS(E27-E26)/E27</f>
        <v>2.5007383458814845</v>
      </c>
      <c r="F28" s="40">
        <f t="shared" si="5"/>
        <v>2.1213701810385861</v>
      </c>
      <c r="G28" s="40">
        <f t="shared" si="5"/>
        <v>2.6095665395882066</v>
      </c>
      <c r="H28" s="40">
        <f t="shared" si="5"/>
        <v>0.68671691143831426</v>
      </c>
      <c r="I28" s="40">
        <f t="shared" si="5"/>
        <v>2.0744124861893196</v>
      </c>
      <c r="J28" s="40">
        <f t="shared" si="5"/>
        <v>6.3003615084069764E-2</v>
      </c>
      <c r="K28" s="40">
        <f t="shared" si="5"/>
        <v>2.6494319707495726</v>
      </c>
      <c r="L28" s="40">
        <f t="shared" si="5"/>
        <v>2.38277155346859</v>
      </c>
      <c r="M28" s="40">
        <f t="shared" si="5"/>
        <v>6.6098263134090549E-2</v>
      </c>
      <c r="N28" s="40">
        <f t="shared" si="5"/>
        <v>1.9784027408340785</v>
      </c>
      <c r="O28" s="40">
        <f t="shared" si="5"/>
        <v>0.29617287235068002</v>
      </c>
      <c r="P28" s="40">
        <f>(1/12)*(O28+N28+M28+L28+K28+J28+I28+H28+G28+F28+E28+D28)*100</f>
        <v>213.99627684228548</v>
      </c>
      <c r="Q28" s="46">
        <f>IF(P28&gt;=15,0,IF(AND(P28&gt;5,P28&lt;15),((15-P28)/10),IF(P28&lt;=5,1)))</f>
        <v>0</v>
      </c>
    </row>
    <row r="29" spans="1:17" ht="17.25" customHeight="1" x14ac:dyDescent="0.25">
      <c r="A29" s="6">
        <v>921</v>
      </c>
      <c r="B29" s="199" t="s">
        <v>6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1"/>
    </row>
    <row r="30" spans="1:17" x14ac:dyDescent="0.25">
      <c r="A30" s="6"/>
      <c r="B30" s="34" t="s">
        <v>47</v>
      </c>
      <c r="C30" s="41">
        <v>1</v>
      </c>
      <c r="D30" s="124">
        <v>991.3</v>
      </c>
      <c r="E30" s="124">
        <v>6350.4</v>
      </c>
      <c r="F30" s="124">
        <v>6366.2</v>
      </c>
      <c r="G30" s="124">
        <v>7581.5</v>
      </c>
      <c r="H30" s="124">
        <v>3846.3</v>
      </c>
      <c r="I30" s="124">
        <v>6220.5</v>
      </c>
      <c r="J30" s="124">
        <v>5766.8</v>
      </c>
      <c r="K30" s="124">
        <v>5656.8</v>
      </c>
      <c r="L30" s="124">
        <v>27017.4</v>
      </c>
      <c r="M30" s="124">
        <v>6044.2</v>
      </c>
      <c r="N30" s="124">
        <v>5748.5</v>
      </c>
      <c r="O30" s="124">
        <v>8940.7999999999993</v>
      </c>
      <c r="P30" s="35"/>
      <c r="Q30" s="35"/>
    </row>
    <row r="31" spans="1:17" x14ac:dyDescent="0.25">
      <c r="A31" s="6"/>
      <c r="B31" s="34" t="s">
        <v>48</v>
      </c>
      <c r="C31" s="34"/>
      <c r="D31" s="127">
        <v>900</v>
      </c>
      <c r="E31" s="127">
        <v>5608.94</v>
      </c>
      <c r="F31" s="127">
        <v>5549.86</v>
      </c>
      <c r="G31" s="127">
        <v>7792.27</v>
      </c>
      <c r="H31" s="127">
        <v>3251.08</v>
      </c>
      <c r="I31" s="127">
        <v>6064.81</v>
      </c>
      <c r="J31" s="127">
        <v>5417.89</v>
      </c>
      <c r="K31" s="127">
        <v>5325.9</v>
      </c>
      <c r="L31" s="127">
        <v>9372.59</v>
      </c>
      <c r="M31" s="127">
        <v>6012.44</v>
      </c>
      <c r="N31" s="127">
        <v>12863.3</v>
      </c>
      <c r="O31" s="127">
        <v>22098.68</v>
      </c>
      <c r="P31" s="35"/>
      <c r="Q31" s="35"/>
    </row>
    <row r="32" spans="1:17" x14ac:dyDescent="0.25">
      <c r="A32" s="6"/>
      <c r="B32" s="34" t="s">
        <v>73</v>
      </c>
      <c r="C32" s="34"/>
      <c r="D32" s="40">
        <f>IMABS(D31-D30)/D31</f>
        <v>0.10144444444444439</v>
      </c>
      <c r="E32" s="40">
        <f t="shared" ref="E32:O32" si="6">IMABS(E31-E30)/E31</f>
        <v>0.13219253548798884</v>
      </c>
      <c r="F32" s="40">
        <f t="shared" si="6"/>
        <v>0.14709199871708478</v>
      </c>
      <c r="G32" s="40">
        <f t="shared" si="6"/>
        <v>2.7048600728670904E-2</v>
      </c>
      <c r="H32" s="40">
        <f t="shared" si="6"/>
        <v>0.18308377523776723</v>
      </c>
      <c r="I32" s="40">
        <f t="shared" si="6"/>
        <v>2.5671043280828185E-2</v>
      </c>
      <c r="J32" s="40">
        <f t="shared" si="6"/>
        <v>6.4399609442052128E-2</v>
      </c>
      <c r="K32" s="40">
        <f t="shared" si="6"/>
        <v>6.2130344167183119E-2</v>
      </c>
      <c r="L32" s="40">
        <f t="shared" si="6"/>
        <v>1.8825970196071737</v>
      </c>
      <c r="M32" s="40">
        <f t="shared" si="6"/>
        <v>5.2823811963196672E-3</v>
      </c>
      <c r="N32" s="40">
        <f t="shared" si="6"/>
        <v>0.55310845583948132</v>
      </c>
      <c r="O32" s="40">
        <f t="shared" si="6"/>
        <v>0.59541474875422429</v>
      </c>
      <c r="P32" s="40">
        <f>(1/12)*(O32+N32+M32+L32+K32+J32+I32+H32+G32+F32+E32+D32)*100</f>
        <v>31.495541307526821</v>
      </c>
      <c r="Q32" s="46">
        <f>IF(P32&gt;=15,0,IF(AND(P32&gt;5,P32&lt;15),((15-P32)/10),IF(P32&lt;=5,1)))</f>
        <v>0</v>
      </c>
    </row>
    <row r="33" spans="1:17" ht="19.5" customHeight="1" x14ac:dyDescent="0.25">
      <c r="A33" s="6">
        <v>922</v>
      </c>
      <c r="B33" s="199" t="s">
        <v>7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1"/>
    </row>
    <row r="34" spans="1:17" ht="18.75" customHeight="1" x14ac:dyDescent="0.25">
      <c r="A34" s="6"/>
      <c r="B34" s="34" t="s">
        <v>47</v>
      </c>
      <c r="C34" s="41">
        <v>1</v>
      </c>
      <c r="D34" s="124">
        <v>340.2</v>
      </c>
      <c r="E34" s="124">
        <v>422.6</v>
      </c>
      <c r="F34" s="124">
        <v>457.3</v>
      </c>
      <c r="G34" s="124">
        <v>532.4</v>
      </c>
      <c r="H34" s="124">
        <v>437.9</v>
      </c>
      <c r="I34" s="124">
        <v>474.5</v>
      </c>
      <c r="J34" s="124">
        <v>514.20000000000005</v>
      </c>
      <c r="K34" s="124">
        <v>532.20000000000005</v>
      </c>
      <c r="L34" s="124">
        <v>440.5</v>
      </c>
      <c r="M34" s="124">
        <v>472.6</v>
      </c>
      <c r="N34" s="124">
        <v>385.8</v>
      </c>
      <c r="O34" s="124">
        <v>388</v>
      </c>
      <c r="P34" s="35"/>
      <c r="Q34" s="35"/>
    </row>
    <row r="35" spans="1:17" ht="17.25" customHeight="1" x14ac:dyDescent="0.25">
      <c r="A35" s="6"/>
      <c r="B35" s="34" t="s">
        <v>48</v>
      </c>
      <c r="C35" s="34"/>
      <c r="D35" s="127">
        <v>302.48</v>
      </c>
      <c r="E35" s="127">
        <v>358.01</v>
      </c>
      <c r="F35" s="127">
        <v>415.52</v>
      </c>
      <c r="G35" s="127">
        <v>487.76</v>
      </c>
      <c r="H35" s="127">
        <v>388.34</v>
      </c>
      <c r="I35" s="127">
        <v>479.14</v>
      </c>
      <c r="J35" s="127">
        <v>366.57</v>
      </c>
      <c r="K35" s="127">
        <v>436.66</v>
      </c>
      <c r="L35" s="127">
        <v>465.41</v>
      </c>
      <c r="M35" s="127">
        <v>324.47000000000003</v>
      </c>
      <c r="N35" s="127">
        <v>501.23</v>
      </c>
      <c r="O35" s="127">
        <v>806.57</v>
      </c>
      <c r="P35" s="35"/>
      <c r="Q35" s="35"/>
    </row>
    <row r="36" spans="1:17" ht="17.25" customHeight="1" x14ac:dyDescent="0.25">
      <c r="A36" s="6"/>
      <c r="B36" s="34" t="s">
        <v>73</v>
      </c>
      <c r="C36" s="34"/>
      <c r="D36" s="40">
        <f>IMABS(D35-D34)/D35</f>
        <v>0.12470245966675472</v>
      </c>
      <c r="E36" s="40">
        <f t="shared" ref="E36:O36" si="7">IMABS(E35-E34)/E35</f>
        <v>0.18041395491746051</v>
      </c>
      <c r="F36" s="40">
        <f t="shared" si="7"/>
        <v>0.10054871005005783</v>
      </c>
      <c r="G36" s="40">
        <f t="shared" si="7"/>
        <v>9.1520419878628814E-2</v>
      </c>
      <c r="H36" s="40">
        <f t="shared" si="7"/>
        <v>0.12762012669310399</v>
      </c>
      <c r="I36" s="40">
        <f t="shared" si="7"/>
        <v>9.6840171974787882E-3</v>
      </c>
      <c r="J36" s="40">
        <f t="shared" si="7"/>
        <v>0.40273344790899435</v>
      </c>
      <c r="K36" s="40">
        <f t="shared" si="7"/>
        <v>0.21879723354555033</v>
      </c>
      <c r="L36" s="40">
        <f t="shared" si="7"/>
        <v>5.3522700414688172E-2</v>
      </c>
      <c r="M36" s="40">
        <f t="shared" si="7"/>
        <v>0.45652910900853694</v>
      </c>
      <c r="N36" s="40">
        <f t="shared" si="7"/>
        <v>0.23029347804401173</v>
      </c>
      <c r="O36" s="40">
        <f t="shared" si="7"/>
        <v>0.51895061804927045</v>
      </c>
      <c r="P36" s="40">
        <f>(1/12)*(O36+N36+M36+L36+K36+J36+I36+H36+G36+F36+E36+D36)*100</f>
        <v>20.960968961454469</v>
      </c>
      <c r="Q36" s="46">
        <f>IF(P36&gt;=15,0,IF(AND(P36&gt;5,P36&lt;15),((15-P36)/10),IF(P36&lt;=5,1)))</f>
        <v>0</v>
      </c>
    </row>
    <row r="37" spans="1:17" ht="19.5" customHeight="1" x14ac:dyDescent="0.25">
      <c r="A37" s="6">
        <v>923</v>
      </c>
      <c r="B37" s="199" t="s">
        <v>8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1"/>
    </row>
    <row r="38" spans="1:17" x14ac:dyDescent="0.25">
      <c r="A38" s="6"/>
      <c r="B38" s="34" t="s">
        <v>47</v>
      </c>
      <c r="C38" s="41">
        <v>1</v>
      </c>
      <c r="D38" s="124">
        <v>37671.93</v>
      </c>
      <c r="E38" s="124">
        <v>59902.05</v>
      </c>
      <c r="F38" s="124">
        <v>37333.75</v>
      </c>
      <c r="G38" s="124">
        <v>41659.03</v>
      </c>
      <c r="H38" s="124">
        <v>57963.75</v>
      </c>
      <c r="I38" s="124">
        <v>117034.25</v>
      </c>
      <c r="J38" s="124">
        <v>43936.53</v>
      </c>
      <c r="K38" s="124">
        <v>41492.85</v>
      </c>
      <c r="L38" s="124">
        <v>77603.45</v>
      </c>
      <c r="M38" s="124">
        <v>77639.73</v>
      </c>
      <c r="N38" s="124">
        <v>137928</v>
      </c>
      <c r="O38" s="124">
        <v>213167.8</v>
      </c>
      <c r="P38" s="35"/>
      <c r="Q38" s="35"/>
    </row>
    <row r="39" spans="1:17" x14ac:dyDescent="0.25">
      <c r="A39" s="6"/>
      <c r="B39" s="34" t="s">
        <v>48</v>
      </c>
      <c r="C39" s="34"/>
      <c r="D39" s="127">
        <v>1725.13</v>
      </c>
      <c r="E39" s="127">
        <v>6770.32</v>
      </c>
      <c r="F39" s="127">
        <v>61849.36</v>
      </c>
      <c r="G39" s="127">
        <v>49509.03</v>
      </c>
      <c r="H39" s="127">
        <v>37655.72</v>
      </c>
      <c r="I39" s="127">
        <v>88963.71</v>
      </c>
      <c r="J39" s="127">
        <v>39645.99</v>
      </c>
      <c r="K39" s="127">
        <v>33596.720000000001</v>
      </c>
      <c r="L39" s="127">
        <v>45141.55</v>
      </c>
      <c r="M39" s="127">
        <v>40802.54</v>
      </c>
      <c r="N39" s="127">
        <v>29131.87</v>
      </c>
      <c r="O39" s="127">
        <v>375020.57</v>
      </c>
      <c r="P39" s="35"/>
      <c r="Q39" s="35"/>
    </row>
    <row r="40" spans="1:17" x14ac:dyDescent="0.25">
      <c r="A40" s="6"/>
      <c r="B40" s="34" t="s">
        <v>73</v>
      </c>
      <c r="C40" s="34"/>
      <c r="D40" s="40">
        <f>IMABS(D39-D38)/D39</f>
        <v>20.837154301414966</v>
      </c>
      <c r="E40" s="40">
        <f t="shared" ref="E40:O40" si="8">IMABS(E39-E38)/E39</f>
        <v>7.8477427950229837</v>
      </c>
      <c r="F40" s="40">
        <f t="shared" si="8"/>
        <v>0.39637613065034144</v>
      </c>
      <c r="G40" s="40">
        <f t="shared" si="8"/>
        <v>0.15855693395730031</v>
      </c>
      <c r="H40" s="40">
        <f t="shared" si="8"/>
        <v>0.53930797233461469</v>
      </c>
      <c r="I40" s="40">
        <f t="shared" si="8"/>
        <v>0.31552798326418707</v>
      </c>
      <c r="J40" s="40">
        <f t="shared" si="8"/>
        <v>0.10822128543138917</v>
      </c>
      <c r="K40" s="40">
        <f t="shared" si="8"/>
        <v>0.23502681214118512</v>
      </c>
      <c r="L40" s="40">
        <f t="shared" si="8"/>
        <v>0.71911354395230098</v>
      </c>
      <c r="M40" s="40">
        <f t="shared" si="8"/>
        <v>0.90281609919382455</v>
      </c>
      <c r="N40" s="40">
        <f t="shared" si="8"/>
        <v>3.7346085232427582</v>
      </c>
      <c r="O40" s="40">
        <f t="shared" si="8"/>
        <v>0.4315837128614039</v>
      </c>
      <c r="P40" s="40">
        <f>(1/12)*(O40+N40+M40+L40+K40+J40+I40+H40+G40+F40+E40+D40)*100</f>
        <v>301.88363411222713</v>
      </c>
      <c r="Q40" s="46">
        <f>IF(P40&gt;=15,0,IF(AND(P40&gt;5,P40&lt;15),((15-P40)/10),IF(P40&lt;=5,1)))</f>
        <v>0</v>
      </c>
    </row>
    <row r="41" spans="1:17" ht="20.25" customHeight="1" x14ac:dyDescent="0.25">
      <c r="A41" s="6">
        <v>925</v>
      </c>
      <c r="B41" s="199" t="s">
        <v>9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1"/>
    </row>
    <row r="42" spans="1:17" x14ac:dyDescent="0.25">
      <c r="A42" s="6"/>
      <c r="B42" s="34" t="s">
        <v>47</v>
      </c>
      <c r="C42" s="41">
        <v>1</v>
      </c>
      <c r="D42" s="124">
        <v>125707.07</v>
      </c>
      <c r="E42" s="124">
        <v>188393.73</v>
      </c>
      <c r="F42" s="124">
        <v>217731.88</v>
      </c>
      <c r="G42" s="124">
        <v>253476.43</v>
      </c>
      <c r="H42" s="124">
        <v>210912.47</v>
      </c>
      <c r="I42" s="124">
        <v>195988.47</v>
      </c>
      <c r="J42" s="124">
        <v>190108.7</v>
      </c>
      <c r="K42" s="124">
        <v>177321.19</v>
      </c>
      <c r="L42" s="124">
        <v>178124</v>
      </c>
      <c r="M42" s="124">
        <v>257944.32000000001</v>
      </c>
      <c r="N42" s="124">
        <v>228851.5</v>
      </c>
      <c r="O42" s="124">
        <v>222493.04</v>
      </c>
      <c r="P42" s="35"/>
      <c r="Q42" s="35"/>
    </row>
    <row r="43" spans="1:17" x14ac:dyDescent="0.25">
      <c r="A43" s="6"/>
      <c r="B43" s="34" t="s">
        <v>48</v>
      </c>
      <c r="C43" s="34"/>
      <c r="D43" s="127">
        <v>102248.08</v>
      </c>
      <c r="E43" s="127">
        <v>190869.48</v>
      </c>
      <c r="F43" s="127">
        <v>219055.39</v>
      </c>
      <c r="G43" s="127">
        <v>256811.42</v>
      </c>
      <c r="H43" s="127">
        <v>189142.87</v>
      </c>
      <c r="I43" s="127">
        <v>207651.24</v>
      </c>
      <c r="J43" s="127">
        <v>194608.35</v>
      </c>
      <c r="K43" s="127">
        <v>178373.43</v>
      </c>
      <c r="L43" s="127">
        <v>196288.88</v>
      </c>
      <c r="M43" s="127">
        <v>181975.3</v>
      </c>
      <c r="N43" s="127">
        <v>230815.34</v>
      </c>
      <c r="O43" s="127">
        <v>292553.09999999998</v>
      </c>
      <c r="P43" s="35"/>
      <c r="Q43" s="35"/>
    </row>
    <row r="44" spans="1:17" x14ac:dyDescent="0.25">
      <c r="A44" s="6"/>
      <c r="B44" s="34" t="s">
        <v>73</v>
      </c>
      <c r="C44" s="34"/>
      <c r="D44" s="40">
        <f>IMABS(D43-D42)/D43</f>
        <v>0.22943208322346986</v>
      </c>
      <c r="E44" s="40">
        <f t="shared" ref="E44:O44" si="9">IMABS(E43-E42)/E43</f>
        <v>1.2970905563320022E-2</v>
      </c>
      <c r="F44" s="40">
        <f t="shared" si="9"/>
        <v>6.0418965267186953E-3</v>
      </c>
      <c r="G44" s="40">
        <f t="shared" si="9"/>
        <v>1.2986143684731853E-2</v>
      </c>
      <c r="H44" s="40">
        <f t="shared" si="9"/>
        <v>0.11509606468380228</v>
      </c>
      <c r="I44" s="40">
        <f t="shared" si="9"/>
        <v>5.6165183506729791E-2</v>
      </c>
      <c r="J44" s="40">
        <f t="shared" si="9"/>
        <v>2.3121566983122739E-2</v>
      </c>
      <c r="K44" s="40">
        <f t="shared" si="9"/>
        <v>5.8990848580979284E-3</v>
      </c>
      <c r="L44" s="40">
        <f t="shared" si="9"/>
        <v>9.2541564249589703E-2</v>
      </c>
      <c r="M44" s="40">
        <f t="shared" si="9"/>
        <v>0.41746885428956582</v>
      </c>
      <c r="N44" s="40">
        <f t="shared" si="9"/>
        <v>8.508273323601441E-3</v>
      </c>
      <c r="O44" s="40">
        <f t="shared" si="9"/>
        <v>0.23947809816405971</v>
      </c>
      <c r="P44" s="40">
        <f>(1/12)*(O44+N44+M44+L44+K44+J44+I44+H44+G44+F44+E44+D44)*100</f>
        <v>10.164247658806749</v>
      </c>
      <c r="Q44" s="46">
        <f>IF(P44&gt;=15,0,IF(AND(P44&gt;5,P44&lt;15),((15-P44)/10),IF(P44&lt;=5,1)))</f>
        <v>0.48357523411932507</v>
      </c>
    </row>
    <row r="45" spans="1:17" ht="21.75" customHeight="1" x14ac:dyDescent="0.25">
      <c r="A45" s="152">
        <v>926</v>
      </c>
      <c r="B45" s="199" t="s">
        <v>10</v>
      </c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1"/>
    </row>
    <row r="46" spans="1:17" x14ac:dyDescent="0.25">
      <c r="A46" s="6"/>
      <c r="B46" s="34" t="s">
        <v>47</v>
      </c>
      <c r="C46" s="41">
        <v>1</v>
      </c>
      <c r="D46" s="124">
        <v>26853.7</v>
      </c>
      <c r="E46" s="124">
        <v>103073.7</v>
      </c>
      <c r="F46" s="124">
        <v>82082.899999999994</v>
      </c>
      <c r="G46" s="124">
        <v>125090.2</v>
      </c>
      <c r="H46" s="124">
        <v>50330.400000000001</v>
      </c>
      <c r="I46" s="124">
        <v>95498.3</v>
      </c>
      <c r="J46" s="124">
        <v>83680.7</v>
      </c>
      <c r="K46" s="124">
        <v>71871.399999999994</v>
      </c>
      <c r="L46" s="124">
        <v>69571.8</v>
      </c>
      <c r="M46" s="124">
        <v>84559.4</v>
      </c>
      <c r="N46" s="124">
        <v>85473.9</v>
      </c>
      <c r="O46" s="124">
        <v>152974.6</v>
      </c>
      <c r="P46" s="35"/>
      <c r="Q46" s="35"/>
    </row>
    <row r="47" spans="1:17" x14ac:dyDescent="0.25">
      <c r="A47" s="6"/>
      <c r="B47" s="34" t="s">
        <v>48</v>
      </c>
      <c r="C47" s="34"/>
      <c r="D47" s="127">
        <v>25855.200000000001</v>
      </c>
      <c r="E47" s="127">
        <v>96059.57</v>
      </c>
      <c r="F47" s="127">
        <v>85634.39</v>
      </c>
      <c r="G47" s="127">
        <v>122485.58</v>
      </c>
      <c r="H47" s="127">
        <v>37530.620000000003</v>
      </c>
      <c r="I47" s="127">
        <v>108245.27</v>
      </c>
      <c r="J47" s="127">
        <v>82465.259999999995</v>
      </c>
      <c r="K47" s="127">
        <v>74001.490000000005</v>
      </c>
      <c r="L47" s="127">
        <v>68665.39</v>
      </c>
      <c r="M47" s="127">
        <v>81437.929999999993</v>
      </c>
      <c r="N47" s="127">
        <v>86130.74</v>
      </c>
      <c r="O47" s="127">
        <v>159964.01</v>
      </c>
      <c r="P47" s="35"/>
      <c r="Q47" s="35"/>
    </row>
    <row r="48" spans="1:17" x14ac:dyDescent="0.25">
      <c r="A48" s="6"/>
      <c r="B48" s="34" t="s">
        <v>73</v>
      </c>
      <c r="C48" s="34"/>
      <c r="D48" s="40">
        <f>IMABS(D47-D46)/D47</f>
        <v>3.8618923852841977E-2</v>
      </c>
      <c r="E48" s="40">
        <f t="shared" ref="E48:O48" si="10">IMABS(E47-E46)/E47</f>
        <v>7.3018544638498689E-2</v>
      </c>
      <c r="F48" s="40">
        <f t="shared" si="10"/>
        <v>4.147270740178105E-2</v>
      </c>
      <c r="G48" s="40">
        <f t="shared" si="10"/>
        <v>2.1264707241456467E-2</v>
      </c>
      <c r="H48" s="40">
        <f t="shared" si="10"/>
        <v>0.34104898879901258</v>
      </c>
      <c r="I48" s="40">
        <f t="shared" si="10"/>
        <v>0.11776006471229644</v>
      </c>
      <c r="J48" s="40">
        <f t="shared" si="10"/>
        <v>1.4738812440535595E-2</v>
      </c>
      <c r="K48" s="40">
        <f t="shared" si="10"/>
        <v>2.8784420421805169E-2</v>
      </c>
      <c r="L48" s="40">
        <f t="shared" si="10"/>
        <v>1.3200391055814342E-2</v>
      </c>
      <c r="M48" s="40">
        <f t="shared" si="10"/>
        <v>3.8329436909803595E-2</v>
      </c>
      <c r="N48" s="40">
        <f t="shared" si="10"/>
        <v>7.6260810019745679E-3</v>
      </c>
      <c r="O48" s="40">
        <f t="shared" si="10"/>
        <v>4.3693640838336094E-2</v>
      </c>
      <c r="P48" s="40">
        <f>(1/12)*(O48+N48+M48+L48+K48+J48+I48+H48+G48+F48+E48+D48)*100</f>
        <v>6.4963059942846373</v>
      </c>
      <c r="Q48" s="46">
        <f>IF(P48&gt;=15,0,IF(AND(P48&gt;5,P48&lt;15),((15-P48)/10),IF(P48&lt;=5,1)))</f>
        <v>0.85036940057153632</v>
      </c>
    </row>
    <row r="49" spans="1:17" ht="19.5" customHeight="1" x14ac:dyDescent="0.25">
      <c r="A49" s="6">
        <v>929</v>
      </c>
      <c r="B49" s="199" t="s">
        <v>11</v>
      </c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1"/>
    </row>
    <row r="50" spans="1:17" x14ac:dyDescent="0.25">
      <c r="A50" s="6"/>
      <c r="B50" s="34" t="s">
        <v>47</v>
      </c>
      <c r="C50" s="41">
        <v>1</v>
      </c>
      <c r="D50" s="124">
        <v>25102.9</v>
      </c>
      <c r="E50" s="124">
        <v>40155.4</v>
      </c>
      <c r="F50" s="124">
        <v>46549.16</v>
      </c>
      <c r="G50" s="124">
        <v>50806.76</v>
      </c>
      <c r="H50" s="124">
        <v>46865.66</v>
      </c>
      <c r="I50" s="124">
        <v>54579.88</v>
      </c>
      <c r="J50" s="124">
        <v>50685.91</v>
      </c>
      <c r="K50" s="124">
        <v>45994.11</v>
      </c>
      <c r="L50" s="124">
        <v>47528.41</v>
      </c>
      <c r="M50" s="124">
        <v>47804</v>
      </c>
      <c r="N50" s="124">
        <v>46632</v>
      </c>
      <c r="O50" s="124">
        <v>56250.41</v>
      </c>
      <c r="P50" s="35"/>
      <c r="Q50" s="35"/>
    </row>
    <row r="51" spans="1:17" x14ac:dyDescent="0.25">
      <c r="A51" s="6"/>
      <c r="B51" s="34" t="s">
        <v>48</v>
      </c>
      <c r="C51" s="34"/>
      <c r="D51" s="127">
        <v>23447.22</v>
      </c>
      <c r="E51" s="127">
        <v>40334.97</v>
      </c>
      <c r="F51" s="127">
        <v>40444</v>
      </c>
      <c r="G51" s="127">
        <v>49012.38</v>
      </c>
      <c r="H51" s="127">
        <v>54247.6</v>
      </c>
      <c r="I51" s="127">
        <v>46793.91</v>
      </c>
      <c r="J51" s="127">
        <v>59671.76</v>
      </c>
      <c r="K51" s="127">
        <v>44602.47</v>
      </c>
      <c r="L51" s="127">
        <v>48541.93</v>
      </c>
      <c r="M51" s="127">
        <v>47200.07</v>
      </c>
      <c r="N51" s="127">
        <v>44584.21</v>
      </c>
      <c r="O51" s="127">
        <v>56884.480000000003</v>
      </c>
      <c r="P51" s="35"/>
      <c r="Q51" s="35"/>
    </row>
    <row r="52" spans="1:17" x14ac:dyDescent="0.25">
      <c r="A52" s="6"/>
      <c r="B52" s="34" t="s">
        <v>73</v>
      </c>
      <c r="C52" s="34"/>
      <c r="D52" s="40">
        <f>IMABS(D51-D50)/D51</f>
        <v>7.0613062017586742E-2</v>
      </c>
      <c r="E52" s="40">
        <f t="shared" ref="E52:N52" si="11">IMABS(E51-E50)/E51</f>
        <v>4.451968106087589E-3</v>
      </c>
      <c r="F52" s="40">
        <f t="shared" si="11"/>
        <v>0.15095341707051735</v>
      </c>
      <c r="G52" s="40">
        <f t="shared" si="11"/>
        <v>3.6610750181892915E-2</v>
      </c>
      <c r="H52" s="40">
        <f t="shared" si="11"/>
        <v>0.13607864679727757</v>
      </c>
      <c r="I52" s="40">
        <f t="shared" si="11"/>
        <v>0.16638853218292707</v>
      </c>
      <c r="J52" s="40">
        <f t="shared" si="11"/>
        <v>0.15058798332745671</v>
      </c>
      <c r="K52" s="40">
        <f t="shared" si="11"/>
        <v>3.1200962637270971E-2</v>
      </c>
      <c r="L52" s="40">
        <f t="shared" si="11"/>
        <v>2.0879268706456393E-2</v>
      </c>
      <c r="M52" s="40">
        <f t="shared" si="11"/>
        <v>1.2795108142848099E-2</v>
      </c>
      <c r="N52" s="40">
        <f t="shared" si="11"/>
        <v>4.5930835154419043E-2</v>
      </c>
      <c r="O52" s="40">
        <f>IMABS(O51-O50)/O51</f>
        <v>1.1146625582232617E-2</v>
      </c>
      <c r="P52" s="40">
        <f>(1/12)*(O52+N52+M52+L52+K52+J52+I52+H52+G52+F52+E52+D52)*100</f>
        <v>6.9803096658914434</v>
      </c>
      <c r="Q52" s="46">
        <f>IF(P52&gt;=15,0,IF(AND(P52&gt;5,P52&lt;15),((15-P52)/10),IF(P52&lt;=5,1)))</f>
        <v>0.80196903341085568</v>
      </c>
    </row>
    <row r="53" spans="1:17" ht="17.25" customHeight="1" x14ac:dyDescent="0.25">
      <c r="A53" s="6">
        <v>930</v>
      </c>
      <c r="B53" s="199" t="s">
        <v>12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1"/>
    </row>
    <row r="54" spans="1:17" x14ac:dyDescent="0.25">
      <c r="A54" s="6"/>
      <c r="B54" s="34" t="s">
        <v>47</v>
      </c>
      <c r="C54" s="41">
        <v>1</v>
      </c>
      <c r="D54" s="124">
        <v>145.4</v>
      </c>
      <c r="E54" s="124">
        <v>166</v>
      </c>
      <c r="F54" s="124">
        <v>179.6</v>
      </c>
      <c r="G54" s="124">
        <v>164</v>
      </c>
      <c r="H54" s="124">
        <v>164</v>
      </c>
      <c r="I54" s="124">
        <v>164</v>
      </c>
      <c r="J54" s="124">
        <v>164</v>
      </c>
      <c r="K54" s="124">
        <v>164</v>
      </c>
      <c r="L54" s="124">
        <v>164</v>
      </c>
      <c r="M54" s="124">
        <v>164</v>
      </c>
      <c r="N54" s="124">
        <v>180.4</v>
      </c>
      <c r="O54" s="124">
        <v>165.9</v>
      </c>
      <c r="P54" s="35"/>
      <c r="Q54" s="35"/>
    </row>
    <row r="55" spans="1:17" x14ac:dyDescent="0.25">
      <c r="A55" s="6"/>
      <c r="B55" s="34" t="s">
        <v>48</v>
      </c>
      <c r="C55" s="34"/>
      <c r="D55" s="127">
        <v>44.02</v>
      </c>
      <c r="E55" s="127">
        <v>201.53</v>
      </c>
      <c r="F55" s="127">
        <v>131.72999999999999</v>
      </c>
      <c r="G55" s="127">
        <v>210.25</v>
      </c>
      <c r="H55" s="127">
        <v>164.72</v>
      </c>
      <c r="I55" s="127">
        <v>119.72</v>
      </c>
      <c r="J55" s="127">
        <v>108.59</v>
      </c>
      <c r="K55" s="127">
        <v>100.61</v>
      </c>
      <c r="L55" s="127">
        <v>193.39</v>
      </c>
      <c r="M55" s="127">
        <v>171.26</v>
      </c>
      <c r="N55" s="127">
        <v>116.11</v>
      </c>
      <c r="O55" s="127">
        <v>393.2</v>
      </c>
      <c r="P55" s="35"/>
      <c r="Q55" s="35"/>
    </row>
    <row r="56" spans="1:17" x14ac:dyDescent="0.25">
      <c r="A56" s="6"/>
      <c r="B56" s="34" t="s">
        <v>73</v>
      </c>
      <c r="C56" s="34"/>
      <c r="D56" s="40">
        <f>$D$52</f>
        <v>7.0613062017586742E-2</v>
      </c>
      <c r="E56" s="40">
        <f t="shared" ref="E56:O56" si="12">$D$52</f>
        <v>7.0613062017586742E-2</v>
      </c>
      <c r="F56" s="40">
        <f t="shared" si="12"/>
        <v>7.0613062017586742E-2</v>
      </c>
      <c r="G56" s="40">
        <f t="shared" si="12"/>
        <v>7.0613062017586742E-2</v>
      </c>
      <c r="H56" s="40">
        <f t="shared" si="12"/>
        <v>7.0613062017586742E-2</v>
      </c>
      <c r="I56" s="40">
        <f t="shared" si="12"/>
        <v>7.0613062017586742E-2</v>
      </c>
      <c r="J56" s="40">
        <f t="shared" si="12"/>
        <v>7.0613062017586742E-2</v>
      </c>
      <c r="K56" s="40">
        <f t="shared" si="12"/>
        <v>7.0613062017586742E-2</v>
      </c>
      <c r="L56" s="40">
        <f t="shared" si="12"/>
        <v>7.0613062017586742E-2</v>
      </c>
      <c r="M56" s="40">
        <f t="shared" si="12"/>
        <v>7.0613062017586742E-2</v>
      </c>
      <c r="N56" s="40">
        <f t="shared" si="12"/>
        <v>7.0613062017586742E-2</v>
      </c>
      <c r="O56" s="40">
        <f t="shared" si="12"/>
        <v>7.0613062017586742E-2</v>
      </c>
      <c r="P56" s="40">
        <f>(1/12)*(O56+N56+M56+L56+K56+J56+I56+H56+G56+F56+E56+D56)*100</f>
        <v>7.0613062017586756</v>
      </c>
      <c r="Q56" s="46">
        <f>IF(P56&gt;=15,0,IF(AND(P56&gt;5,P56&lt;15),((15-P56)/10),IF(P56&lt;=5,1)))</f>
        <v>0.79386937982413242</v>
      </c>
    </row>
    <row r="57" spans="1:17" ht="19.5" customHeight="1" thickBot="1" x14ac:dyDescent="0.3">
      <c r="A57" s="6">
        <v>934</v>
      </c>
      <c r="B57" s="199" t="s">
        <v>13</v>
      </c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1"/>
    </row>
    <row r="58" spans="1:17" x14ac:dyDescent="0.25">
      <c r="A58" s="6"/>
      <c r="B58" s="34" t="s">
        <v>47</v>
      </c>
      <c r="C58" s="41">
        <v>1</v>
      </c>
      <c r="D58" s="128">
        <v>938.5</v>
      </c>
      <c r="E58" s="128">
        <v>2699.3</v>
      </c>
      <c r="F58" s="128">
        <v>11869.2</v>
      </c>
      <c r="G58" s="128">
        <v>4318.8</v>
      </c>
      <c r="H58" s="128">
        <v>2779.5</v>
      </c>
      <c r="I58" s="128">
        <v>3826.1</v>
      </c>
      <c r="J58" s="128">
        <v>3004.6</v>
      </c>
      <c r="K58" s="128">
        <v>3026.7</v>
      </c>
      <c r="L58" s="128">
        <v>6805.3</v>
      </c>
      <c r="M58" s="128">
        <v>3700.1</v>
      </c>
      <c r="N58" s="128">
        <v>3773</v>
      </c>
      <c r="O58" s="128">
        <v>5647.5</v>
      </c>
      <c r="P58" s="35"/>
      <c r="Q58" s="35"/>
    </row>
    <row r="59" spans="1:17" x14ac:dyDescent="0.25">
      <c r="A59" s="6"/>
      <c r="B59" s="34" t="s">
        <v>48</v>
      </c>
      <c r="C59" s="34"/>
      <c r="D59" s="127">
        <v>421.32</v>
      </c>
      <c r="E59" s="127">
        <v>2658.02</v>
      </c>
      <c r="F59" s="127">
        <v>12036.18</v>
      </c>
      <c r="G59" s="127">
        <v>4255.3599999999997</v>
      </c>
      <c r="H59" s="127">
        <v>876.47</v>
      </c>
      <c r="I59" s="127">
        <v>2891.43</v>
      </c>
      <c r="J59" s="127">
        <v>3125.97</v>
      </c>
      <c r="K59" s="127">
        <v>2349.02</v>
      </c>
      <c r="L59" s="127">
        <v>2887.6</v>
      </c>
      <c r="M59" s="127">
        <v>4406.28</v>
      </c>
      <c r="N59" s="127">
        <v>1254.29</v>
      </c>
      <c r="O59" s="127">
        <v>14056.11</v>
      </c>
      <c r="P59" s="35"/>
      <c r="Q59" s="35"/>
    </row>
    <row r="60" spans="1:17" x14ac:dyDescent="0.25">
      <c r="A60" s="6"/>
      <c r="B60" s="34" t="s">
        <v>73</v>
      </c>
      <c r="C60" s="34"/>
      <c r="D60" s="40">
        <f>IMABS(D59-D58)/D59</f>
        <v>1.227523022880471</v>
      </c>
      <c r="E60" s="40">
        <f t="shared" ref="E60:O60" si="13">IMABS(E59-E58)/E59</f>
        <v>1.5530357183166492E-2</v>
      </c>
      <c r="F60" s="40">
        <f t="shared" si="13"/>
        <v>1.387317238525841E-2</v>
      </c>
      <c r="G60" s="40">
        <f t="shared" si="13"/>
        <v>1.4908256880734065E-2</v>
      </c>
      <c r="H60" s="40">
        <f t="shared" si="13"/>
        <v>2.1712437390897579</v>
      </c>
      <c r="I60" s="40">
        <f t="shared" si="13"/>
        <v>0.32325527507150448</v>
      </c>
      <c r="J60" s="40">
        <f t="shared" si="13"/>
        <v>3.8826348301487186E-2</v>
      </c>
      <c r="K60" s="40">
        <f t="shared" si="13"/>
        <v>0.28849477654511235</v>
      </c>
      <c r="L60" s="40">
        <f t="shared" si="13"/>
        <v>1.3567322343814934</v>
      </c>
      <c r="M60" s="40">
        <f t="shared" si="13"/>
        <v>0.16026671024083805</v>
      </c>
      <c r="N60" s="40">
        <f t="shared" si="13"/>
        <v>2.0080762821994913</v>
      </c>
      <c r="O60" s="40">
        <f t="shared" si="13"/>
        <v>0.59821743000019212</v>
      </c>
      <c r="P60" s="40">
        <f>(1/12)*(O60+N60+M60+L60+K60+J60+I60+H60+G60+F60+E60+D60)*100</f>
        <v>68.474563376329229</v>
      </c>
      <c r="Q60" s="46">
        <f>IF(P60&gt;=15,0,IF(AND(P60&gt;5,P60&lt;15),((15-P60)/10),IF(P60&lt;=5,1)))</f>
        <v>0</v>
      </c>
    </row>
    <row r="61" spans="1:17" ht="17.25" customHeight="1" x14ac:dyDescent="0.25">
      <c r="A61" s="6">
        <v>942</v>
      </c>
      <c r="B61" s="199" t="s">
        <v>14</v>
      </c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1"/>
    </row>
    <row r="62" spans="1:17" x14ac:dyDescent="0.25">
      <c r="A62" s="6"/>
      <c r="B62" s="34" t="s">
        <v>47</v>
      </c>
      <c r="C62" s="41">
        <v>1</v>
      </c>
      <c r="D62" s="124">
        <v>32122.05</v>
      </c>
      <c r="E62" s="124">
        <v>71160.75</v>
      </c>
      <c r="F62" s="124">
        <v>34731.15</v>
      </c>
      <c r="G62" s="124">
        <v>49066.7</v>
      </c>
      <c r="H62" s="124">
        <v>99892.05</v>
      </c>
      <c r="I62" s="124">
        <v>84810.45</v>
      </c>
      <c r="J62" s="124">
        <v>52238.6</v>
      </c>
      <c r="K62" s="124">
        <v>89409.55</v>
      </c>
      <c r="L62" s="124">
        <v>75290.850000000006</v>
      </c>
      <c r="M62" s="124">
        <v>62009.2</v>
      </c>
      <c r="N62" s="124">
        <v>184354.95</v>
      </c>
      <c r="O62" s="124">
        <v>44407.4</v>
      </c>
      <c r="P62" s="35"/>
      <c r="Q62" s="35"/>
    </row>
    <row r="63" spans="1:17" x14ac:dyDescent="0.25">
      <c r="A63" s="6"/>
      <c r="B63" s="34" t="s">
        <v>48</v>
      </c>
      <c r="C63" s="34"/>
      <c r="D63" s="127">
        <v>1139.3699999999999</v>
      </c>
      <c r="E63" s="127">
        <v>53640.56</v>
      </c>
      <c r="F63" s="127">
        <v>59354.52</v>
      </c>
      <c r="G63" s="127">
        <v>30836.67</v>
      </c>
      <c r="H63" s="127">
        <v>49286.31</v>
      </c>
      <c r="I63" s="127">
        <v>80387.399999999994</v>
      </c>
      <c r="J63" s="127">
        <v>52617.27</v>
      </c>
      <c r="K63" s="127">
        <v>80619.25</v>
      </c>
      <c r="L63" s="127">
        <v>42788.98</v>
      </c>
      <c r="M63" s="127">
        <v>60204.39</v>
      </c>
      <c r="N63" s="127">
        <v>108091.67</v>
      </c>
      <c r="O63" s="127">
        <v>190444.72</v>
      </c>
      <c r="P63" s="35"/>
      <c r="Q63" s="35"/>
    </row>
    <row r="64" spans="1:17" x14ac:dyDescent="0.25">
      <c r="A64" s="6"/>
      <c r="B64" s="34" t="s">
        <v>73</v>
      </c>
      <c r="C64" s="34"/>
      <c r="D64" s="40">
        <f>IMABS(D63-D62)/D63</f>
        <v>27.192817083124886</v>
      </c>
      <c r="E64" s="40">
        <f t="shared" ref="E64:O64" si="14">IMABS(E63-E62)/E63</f>
        <v>0.32662205614557349</v>
      </c>
      <c r="F64" s="40">
        <f t="shared" si="14"/>
        <v>0.4148524830122457</v>
      </c>
      <c r="G64" s="40">
        <f t="shared" si="14"/>
        <v>0.59118024092744126</v>
      </c>
      <c r="H64" s="40">
        <f t="shared" si="14"/>
        <v>1.0267707199017335</v>
      </c>
      <c r="I64" s="40">
        <f t="shared" si="14"/>
        <v>5.5021682502481774E-2</v>
      </c>
      <c r="J64" s="40">
        <f t="shared" si="14"/>
        <v>7.1966865631758982E-3</v>
      </c>
      <c r="K64" s="40">
        <f t="shared" si="14"/>
        <v>0.10903475286609592</v>
      </c>
      <c r="L64" s="40">
        <f t="shared" si="14"/>
        <v>0.75958506138730109</v>
      </c>
      <c r="M64" s="40">
        <f t="shared" si="14"/>
        <v>2.9978046451429832E-2</v>
      </c>
      <c r="N64" s="40">
        <f t="shared" si="14"/>
        <v>0.70554261951915453</v>
      </c>
      <c r="O64" s="40">
        <f t="shared" si="14"/>
        <v>0.76682262443400906</v>
      </c>
      <c r="P64" s="40">
        <f>(1/12)*(O64+N64+M64+L64+K64+J64+I64+H64+G64+F64+E64+D64)*100</f>
        <v>266.54520047362939</v>
      </c>
      <c r="Q64" s="46">
        <f>IF(P64&gt;=15,0,IF(AND(P64&gt;5,P64&lt;15),((15-P64)/10),IF(P64&lt;=5,1)))</f>
        <v>0</v>
      </c>
    </row>
    <row r="65" spans="1:17" ht="15" customHeight="1" x14ac:dyDescent="0.25">
      <c r="A65" s="6">
        <v>962</v>
      </c>
      <c r="B65" s="199" t="s">
        <v>15</v>
      </c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1"/>
    </row>
    <row r="66" spans="1:17" x14ac:dyDescent="0.25">
      <c r="A66" s="6"/>
      <c r="B66" s="34" t="s">
        <v>47</v>
      </c>
      <c r="C66" s="41">
        <v>1</v>
      </c>
      <c r="D66" s="124">
        <v>6424.6</v>
      </c>
      <c r="E66" s="124">
        <v>19129.5</v>
      </c>
      <c r="F66" s="124">
        <v>21496</v>
      </c>
      <c r="G66" s="124">
        <v>23567.1</v>
      </c>
      <c r="H66" s="124">
        <v>24595.200000000001</v>
      </c>
      <c r="I66" s="124">
        <v>24524.799999999999</v>
      </c>
      <c r="J66" s="124">
        <v>30738.799999999999</v>
      </c>
      <c r="K66" s="124">
        <v>20397.099999999999</v>
      </c>
      <c r="L66" s="124">
        <v>37635.4</v>
      </c>
      <c r="M66" s="124">
        <v>23173.98</v>
      </c>
      <c r="N66" s="124">
        <v>36956.699999999997</v>
      </c>
      <c r="O66" s="124">
        <v>36863.9</v>
      </c>
      <c r="P66" s="35"/>
      <c r="Q66" s="35"/>
    </row>
    <row r="67" spans="1:17" x14ac:dyDescent="0.25">
      <c r="A67" s="6"/>
      <c r="B67" s="34" t="s">
        <v>48</v>
      </c>
      <c r="C67" s="34"/>
      <c r="D67" s="127">
        <v>2850.84</v>
      </c>
      <c r="E67" s="127">
        <v>14742.45</v>
      </c>
      <c r="F67" s="127">
        <v>19947.89</v>
      </c>
      <c r="G67" s="127">
        <v>20091.29</v>
      </c>
      <c r="H67" s="127">
        <v>14095.59</v>
      </c>
      <c r="I67" s="127">
        <v>24473.5</v>
      </c>
      <c r="J67" s="127">
        <v>21653.96</v>
      </c>
      <c r="K67" s="127">
        <v>25740.28</v>
      </c>
      <c r="L67" s="127">
        <v>28719.58</v>
      </c>
      <c r="M67" s="127">
        <v>23091.33</v>
      </c>
      <c r="N67" s="127">
        <v>35321.72</v>
      </c>
      <c r="O67" s="127">
        <v>70809.759999999995</v>
      </c>
      <c r="P67" s="35"/>
      <c r="Q67" s="35"/>
    </row>
    <row r="68" spans="1:17" x14ac:dyDescent="0.25">
      <c r="A68" s="6"/>
      <c r="B68" s="34" t="s">
        <v>73</v>
      </c>
      <c r="C68" s="34"/>
      <c r="D68" s="40">
        <f>IMABS(D67-D66)/D67</f>
        <v>1.2535814005696566</v>
      </c>
      <c r="E68" s="40">
        <f t="shared" ref="E68:O68" si="15">IMABS(E67-E66)/E67</f>
        <v>0.29757943896706446</v>
      </c>
      <c r="F68" s="40">
        <f t="shared" si="15"/>
        <v>7.7607706880276586E-2</v>
      </c>
      <c r="G68" s="40">
        <f t="shared" si="15"/>
        <v>0.17300083767642582</v>
      </c>
      <c r="H68" s="40">
        <f t="shared" si="15"/>
        <v>0.74488616652442363</v>
      </c>
      <c r="I68" s="40">
        <f t="shared" si="15"/>
        <v>2.0961448096920863E-3</v>
      </c>
      <c r="J68" s="40">
        <f t="shared" si="15"/>
        <v>0.4195463554934063</v>
      </c>
      <c r="K68" s="40">
        <f t="shared" si="15"/>
        <v>0.20758049251989491</v>
      </c>
      <c r="L68" s="40">
        <f t="shared" si="15"/>
        <v>0.3104439549603441</v>
      </c>
      <c r="M68" s="40">
        <f t="shared" si="15"/>
        <v>3.5792654645703738E-3</v>
      </c>
      <c r="N68" s="40">
        <f t="shared" si="15"/>
        <v>4.6288232849362822E-2</v>
      </c>
      <c r="O68" s="40">
        <f t="shared" si="15"/>
        <v>0.47939521331522655</v>
      </c>
      <c r="P68" s="40">
        <f>(1/12)*(O68+N68+M68+L68+K68+J68+I68+H68+G68+F68+E68+D68)*100</f>
        <v>33.463210083586205</v>
      </c>
      <c r="Q68" s="46">
        <f>IF(P68&gt;=15,0,IF(AND(P68&gt;5,P68&lt;15),((15-P68)/10),IF(P68&lt;=5,1)))</f>
        <v>0</v>
      </c>
    </row>
    <row r="69" spans="1:17" ht="20.25" customHeight="1" x14ac:dyDescent="0.25">
      <c r="A69" s="6">
        <v>972</v>
      </c>
      <c r="B69" s="199" t="s">
        <v>16</v>
      </c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1"/>
    </row>
    <row r="70" spans="1:17" x14ac:dyDescent="0.25">
      <c r="A70" s="6"/>
      <c r="B70" s="34" t="s">
        <v>47</v>
      </c>
      <c r="C70" s="41">
        <v>1</v>
      </c>
      <c r="D70" s="124">
        <v>5179</v>
      </c>
      <c r="E70" s="124">
        <v>12909.7</v>
      </c>
      <c r="F70" s="124">
        <v>17530.599999999999</v>
      </c>
      <c r="G70" s="124">
        <v>21320.9</v>
      </c>
      <c r="H70" s="124">
        <v>33827.699999999997</v>
      </c>
      <c r="I70" s="124">
        <v>20030.8</v>
      </c>
      <c r="J70" s="124">
        <v>26349.7</v>
      </c>
      <c r="K70" s="124">
        <v>34317.4</v>
      </c>
      <c r="L70" s="124">
        <v>19559.900000000001</v>
      </c>
      <c r="M70" s="124">
        <v>27128.33</v>
      </c>
      <c r="N70" s="124">
        <v>23344.49</v>
      </c>
      <c r="O70" s="124">
        <v>20581</v>
      </c>
      <c r="P70" s="35"/>
      <c r="Q70" s="35"/>
    </row>
    <row r="71" spans="1:17" x14ac:dyDescent="0.25">
      <c r="A71" s="6"/>
      <c r="B71" s="34" t="s">
        <v>48</v>
      </c>
      <c r="C71" s="34"/>
      <c r="D71" s="127">
        <v>2630.4</v>
      </c>
      <c r="E71" s="127">
        <v>11594.62</v>
      </c>
      <c r="F71" s="127">
        <v>18282.419999999998</v>
      </c>
      <c r="G71" s="127">
        <v>18633.189999999999</v>
      </c>
      <c r="H71" s="127">
        <v>13645.36</v>
      </c>
      <c r="I71" s="127">
        <v>22672.66</v>
      </c>
      <c r="J71" s="127">
        <v>20176.669999999998</v>
      </c>
      <c r="K71" s="127">
        <v>18209.62</v>
      </c>
      <c r="L71" s="127">
        <v>19408.27</v>
      </c>
      <c r="M71" s="127">
        <v>27806.23</v>
      </c>
      <c r="N71" s="127">
        <v>25671.97</v>
      </c>
      <c r="O71" s="127">
        <v>48332.28</v>
      </c>
      <c r="P71" s="35"/>
      <c r="Q71" s="35"/>
    </row>
    <row r="72" spans="1:17" x14ac:dyDescent="0.25">
      <c r="A72" s="6"/>
      <c r="B72" s="34" t="s">
        <v>73</v>
      </c>
      <c r="C72" s="34"/>
      <c r="D72" s="40">
        <f>IMABS(D71-D70)/D71</f>
        <v>0.96890206812652058</v>
      </c>
      <c r="E72" s="40">
        <f t="shared" ref="E72:O72" si="16">IMABS(E71-E70)/E71</f>
        <v>0.1134215696590315</v>
      </c>
      <c r="F72" s="40">
        <f t="shared" si="16"/>
        <v>4.1122564737053398E-2</v>
      </c>
      <c r="G72" s="40">
        <f t="shared" si="16"/>
        <v>0.14424314891867698</v>
      </c>
      <c r="H72" s="40">
        <f t="shared" si="16"/>
        <v>1.479062479846629</v>
      </c>
      <c r="I72" s="40">
        <f t="shared" si="16"/>
        <v>0.11652183731419254</v>
      </c>
      <c r="J72" s="40">
        <f t="shared" si="16"/>
        <v>0.30594890038841904</v>
      </c>
      <c r="K72" s="40">
        <f t="shared" si="16"/>
        <v>0.88457529591501649</v>
      </c>
      <c r="L72" s="40">
        <f t="shared" si="16"/>
        <v>7.8126489377982177E-3</v>
      </c>
      <c r="M72" s="40">
        <f t="shared" si="16"/>
        <v>2.4379428638833738E-2</v>
      </c>
      <c r="N72" s="40">
        <f t="shared" si="16"/>
        <v>9.0662306009238844E-2</v>
      </c>
      <c r="O72" s="40">
        <f t="shared" si="16"/>
        <v>0.57417692689026878</v>
      </c>
      <c r="P72" s="40">
        <f>(1/12)*(O72+N72+M72+L72+K72+J72+I72+H72+G72+F72+E72+D72)*100</f>
        <v>39.590243128180653</v>
      </c>
      <c r="Q72" s="46">
        <f>IF(P72&gt;=15,0,IF(AND(P72&gt;5,P72&lt;15),((15-P72)/10),IF(P72&lt;=5,1)))</f>
        <v>0</v>
      </c>
    </row>
    <row r="73" spans="1:17" ht="16.5" customHeight="1" x14ac:dyDescent="0.25">
      <c r="A73" s="6">
        <v>982</v>
      </c>
      <c r="B73" s="199" t="s">
        <v>17</v>
      </c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1"/>
    </row>
    <row r="74" spans="1:17" x14ac:dyDescent="0.25">
      <c r="A74" s="6"/>
      <c r="B74" s="34" t="s">
        <v>47</v>
      </c>
      <c r="C74" s="41">
        <v>1</v>
      </c>
      <c r="D74" s="124">
        <v>5155.3</v>
      </c>
      <c r="E74" s="124">
        <v>13492.63</v>
      </c>
      <c r="F74" s="124">
        <v>13623.08</v>
      </c>
      <c r="G74" s="124">
        <v>18024.53</v>
      </c>
      <c r="H74" s="124">
        <v>25057.03</v>
      </c>
      <c r="I74" s="124">
        <v>19966.48</v>
      </c>
      <c r="J74" s="124">
        <v>17223.330000000002</v>
      </c>
      <c r="K74" s="124">
        <v>21147.23</v>
      </c>
      <c r="L74" s="124">
        <v>27652.68</v>
      </c>
      <c r="M74" s="124">
        <v>17285.72</v>
      </c>
      <c r="N74" s="124">
        <v>17667.830000000002</v>
      </c>
      <c r="O74" s="124">
        <v>24583.85</v>
      </c>
      <c r="P74" s="35"/>
      <c r="Q74" s="35"/>
    </row>
    <row r="75" spans="1:17" x14ac:dyDescent="0.25">
      <c r="A75" s="6"/>
      <c r="B75" s="34" t="s">
        <v>48</v>
      </c>
      <c r="C75" s="34"/>
      <c r="D75" s="127">
        <v>2263.4299999999998</v>
      </c>
      <c r="E75" s="127">
        <v>11116.42</v>
      </c>
      <c r="F75" s="127">
        <v>12872.07</v>
      </c>
      <c r="G75" s="127">
        <v>15231.6</v>
      </c>
      <c r="H75" s="127">
        <v>9631.4699999999993</v>
      </c>
      <c r="I75" s="127">
        <v>22797.72</v>
      </c>
      <c r="J75" s="127">
        <v>17828.82</v>
      </c>
      <c r="K75" s="127">
        <v>12146.31</v>
      </c>
      <c r="L75" s="127">
        <v>22452.25</v>
      </c>
      <c r="M75" s="127">
        <v>17071.509999999998</v>
      </c>
      <c r="N75" s="127">
        <v>21081.78</v>
      </c>
      <c r="O75" s="127">
        <v>51369.04</v>
      </c>
      <c r="P75" s="35"/>
      <c r="Q75" s="35"/>
    </row>
    <row r="76" spans="1:17" x14ac:dyDescent="0.25">
      <c r="A76" s="6"/>
      <c r="B76" s="34" t="s">
        <v>73</v>
      </c>
      <c r="C76" s="34"/>
      <c r="D76" s="40">
        <f>IMABS(D75-D74)/D75</f>
        <v>1.277649408199061</v>
      </c>
      <c r="E76" s="40">
        <f t="shared" ref="E76:O76" si="17">IMABS(E75-E74)/E75</f>
        <v>0.21375676701671933</v>
      </c>
      <c r="F76" s="40">
        <f t="shared" si="17"/>
        <v>5.8344151329195709E-2</v>
      </c>
      <c r="G76" s="40">
        <f t="shared" si="17"/>
        <v>0.18336419023608802</v>
      </c>
      <c r="H76" s="40">
        <f t="shared" si="17"/>
        <v>1.6015789905383084</v>
      </c>
      <c r="I76" s="40">
        <f t="shared" si="17"/>
        <v>0.12418961194365057</v>
      </c>
      <c r="J76" s="40">
        <f t="shared" si="17"/>
        <v>3.3961305347184952E-2</v>
      </c>
      <c r="K76" s="40">
        <f t="shared" si="17"/>
        <v>0.74104151795895223</v>
      </c>
      <c r="L76" s="40">
        <f t="shared" si="17"/>
        <v>0.23162177510049106</v>
      </c>
      <c r="M76" s="40">
        <f t="shared" si="17"/>
        <v>1.2547806257325964E-2</v>
      </c>
      <c r="N76" s="40">
        <f t="shared" si="17"/>
        <v>0.16193841317004529</v>
      </c>
      <c r="O76" s="40">
        <f t="shared" si="17"/>
        <v>0.52142671928461193</v>
      </c>
      <c r="P76" s="40">
        <f>(1/12)*(O76+N76+M76+L76+K76+J76+I76+H76+G76+F76+E76+D76)*100</f>
        <v>43.011838803180289</v>
      </c>
      <c r="Q76" s="46">
        <f>IF(P76&gt;=15,0,IF(AND(P76&gt;5,P76&lt;15),((15-P76)/10),IF(P76&lt;=5,1)))</f>
        <v>0</v>
      </c>
    </row>
    <row r="77" spans="1:17" ht="21" customHeight="1" x14ac:dyDescent="0.25">
      <c r="A77" s="6">
        <v>992</v>
      </c>
      <c r="B77" s="199" t="s">
        <v>18</v>
      </c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1"/>
    </row>
    <row r="78" spans="1:17" x14ac:dyDescent="0.25">
      <c r="A78" s="6"/>
      <c r="B78" s="34" t="s">
        <v>47</v>
      </c>
      <c r="C78" s="41">
        <v>1</v>
      </c>
      <c r="D78" s="124">
        <v>4093.3</v>
      </c>
      <c r="E78" s="124">
        <v>24929.1</v>
      </c>
      <c r="F78" s="124">
        <v>22924.9</v>
      </c>
      <c r="G78" s="124">
        <v>29644.1</v>
      </c>
      <c r="H78" s="124">
        <v>32433.9</v>
      </c>
      <c r="I78" s="124">
        <v>39339.800000000003</v>
      </c>
      <c r="J78" s="124">
        <v>41797.599999999999</v>
      </c>
      <c r="K78" s="124">
        <v>33429.1</v>
      </c>
      <c r="L78" s="124">
        <v>52930.8</v>
      </c>
      <c r="M78" s="124">
        <v>27619.1</v>
      </c>
      <c r="N78" s="124">
        <v>44939.6</v>
      </c>
      <c r="O78" s="124">
        <v>30811.4</v>
      </c>
      <c r="P78" s="35"/>
      <c r="Q78" s="35"/>
    </row>
    <row r="79" spans="1:17" ht="16.5" thickBot="1" x14ac:dyDescent="0.3">
      <c r="A79" s="6"/>
      <c r="B79" s="34" t="s">
        <v>48</v>
      </c>
      <c r="C79" s="34"/>
      <c r="D79" s="129">
        <v>3308.97</v>
      </c>
      <c r="E79" s="129">
        <v>17368.68</v>
      </c>
      <c r="F79" s="129">
        <v>22801.07</v>
      </c>
      <c r="G79" s="129">
        <v>27341.01</v>
      </c>
      <c r="H79" s="129">
        <v>26000.12</v>
      </c>
      <c r="I79" s="129">
        <v>38440.68</v>
      </c>
      <c r="J79" s="129">
        <v>28389.53</v>
      </c>
      <c r="K79" s="129">
        <v>28404.37</v>
      </c>
      <c r="L79" s="129">
        <v>31180.91</v>
      </c>
      <c r="M79" s="129">
        <v>40979.040000000001</v>
      </c>
      <c r="N79" s="129">
        <v>25923.95</v>
      </c>
      <c r="O79" s="129">
        <v>92786.93</v>
      </c>
      <c r="P79" s="35"/>
      <c r="Q79" s="46"/>
    </row>
    <row r="80" spans="1:17" x14ac:dyDescent="0.25">
      <c r="A80" s="6"/>
      <c r="B80" s="34" t="s">
        <v>73</v>
      </c>
      <c r="C80" s="34"/>
      <c r="D80" s="40">
        <f>IMABS(D79-D78)/D79</f>
        <v>0.2370314629627952</v>
      </c>
      <c r="E80" s="40">
        <f t="shared" ref="E80:O80" si="18">IMABS(E79-E78)/E79</f>
        <v>0.43529041930647566</v>
      </c>
      <c r="F80" s="40">
        <f t="shared" si="18"/>
        <v>5.4308854803744623E-3</v>
      </c>
      <c r="G80" s="40">
        <f t="shared" si="18"/>
        <v>8.4235732330297977E-2</v>
      </c>
      <c r="H80" s="40">
        <f t="shared" si="18"/>
        <v>0.24745193483722394</v>
      </c>
      <c r="I80" s="40">
        <f t="shared" si="18"/>
        <v>2.3389804758916923E-2</v>
      </c>
      <c r="J80" s="40">
        <f t="shared" si="18"/>
        <v>0.47228925593343746</v>
      </c>
      <c r="K80" s="40">
        <f t="shared" si="18"/>
        <v>0.17689989251653881</v>
      </c>
      <c r="L80" s="40">
        <f t="shared" si="18"/>
        <v>0.69753865425993034</v>
      </c>
      <c r="M80" s="40">
        <f t="shared" si="18"/>
        <v>0.32601886232571581</v>
      </c>
      <c r="N80" s="40">
        <f t="shared" si="18"/>
        <v>0.73351669016488608</v>
      </c>
      <c r="O80" s="40">
        <f t="shared" si="18"/>
        <v>0.66793383507784987</v>
      </c>
      <c r="P80" s="40">
        <f>(1/12)*(O80+N80+M80+L80+K80+J80+I80+H80+G80+F80+E80+D80)*100</f>
        <v>34.225228582953683</v>
      </c>
      <c r="Q80" s="46">
        <f>IF(P80&gt;=15,0,IF(AND(P80&gt;5,P80&lt;15),((15-P80)/10),IF(P80&lt;=5,1)))</f>
        <v>0</v>
      </c>
    </row>
    <row r="81" spans="1:17" x14ac:dyDescent="0.25">
      <c r="A81" s="42"/>
      <c r="B81" s="43"/>
      <c r="C81" s="43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5"/>
      <c r="Q81" s="45"/>
    </row>
    <row r="82" spans="1:17" x14ac:dyDescent="0.25">
      <c r="A82" s="42"/>
      <c r="B82" s="43"/>
      <c r="C82" s="43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5"/>
      <c r="Q82" s="45"/>
    </row>
  </sheetData>
  <mergeCells count="22">
    <mergeCell ref="B37:Q37"/>
    <mergeCell ref="A1:Q1"/>
    <mergeCell ref="D3:Q3"/>
    <mergeCell ref="D4:Q4"/>
    <mergeCell ref="B5:Q5"/>
    <mergeCell ref="B9:Q9"/>
    <mergeCell ref="B13:Q13"/>
    <mergeCell ref="B17:Q17"/>
    <mergeCell ref="B21:Q21"/>
    <mergeCell ref="B25:Q25"/>
    <mergeCell ref="B29:Q29"/>
    <mergeCell ref="B33:Q33"/>
    <mergeCell ref="B65:Q65"/>
    <mergeCell ref="B69:Q69"/>
    <mergeCell ref="B73:Q73"/>
    <mergeCell ref="B77:Q77"/>
    <mergeCell ref="B41:Q41"/>
    <mergeCell ref="B45:Q45"/>
    <mergeCell ref="B49:Q49"/>
    <mergeCell ref="B53:Q53"/>
    <mergeCell ref="B57:Q57"/>
    <mergeCell ref="B61:Q61"/>
  </mergeCells>
  <pageMargins left="0.78740157480314965" right="0.39370078740157483" top="0.39370078740157483" bottom="0.78740157480314965" header="0.31496062992125984" footer="0.31496062992125984"/>
  <pageSetup paperSize="9" scale="40" orientation="landscape" r:id="rId1"/>
  <rowBreaks count="1" manualBreakCount="1">
    <brk id="8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32</vt:i4>
      </vt:variant>
    </vt:vector>
  </HeadingPairs>
  <TitlesOfParts>
    <vt:vector size="32" baseType="lpstr">
      <vt:lpstr>1.1</vt:lpstr>
      <vt:lpstr>1.2</vt:lpstr>
      <vt:lpstr>1.3</vt:lpstr>
      <vt:lpstr>1.4</vt:lpstr>
      <vt:lpstr>1.5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3.1</vt:lpstr>
      <vt:lpstr>3.2</vt:lpstr>
      <vt:lpstr>4.1</vt:lpstr>
      <vt:lpstr>4.2</vt:lpstr>
      <vt:lpstr>4.3</vt:lpstr>
      <vt:lpstr>4.4</vt:lpstr>
      <vt:lpstr>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Ивлиева</dc:creator>
  <cp:lastModifiedBy>Елена Н. Ивлиева</cp:lastModifiedBy>
  <cp:lastPrinted>2022-05-13T07:59:04Z</cp:lastPrinted>
  <dcterms:created xsi:type="dcterms:W3CDTF">2020-04-16T09:54:41Z</dcterms:created>
  <dcterms:modified xsi:type="dcterms:W3CDTF">2022-06-03T08:18:44Z</dcterms:modified>
</cp:coreProperties>
</file>